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5\FINANCIJSKI PLAN - PRORAČUN 2025-2027\Za UV\"/>
    </mc:Choice>
  </mc:AlternateContent>
  <xr:revisionPtr revIDLastSave="0" documentId="13_ncr:1_{B9DCE001-4FAA-4628-93D1-A7373745BAC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AŽETAK" sheetId="8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Višak-manjak i VPU" sheetId="13" r:id="rId6"/>
    <sheet name="POSEBNI DIO" sheetId="7" r:id="rId7"/>
    <sheet name="Članak 8." sheetId="10" r:id="rId8"/>
    <sheet name="Članak 9." sheetId="11" r:id="rId9"/>
    <sheet name="ZAVRŠNE ODREDBE" sheetId="9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3" l="1"/>
  <c r="I13" i="13"/>
  <c r="H13" i="13"/>
  <c r="G13" i="13"/>
  <c r="F13" i="13"/>
  <c r="J10" i="13"/>
  <c r="J16" i="13" s="1"/>
  <c r="I10" i="13"/>
  <c r="I16" i="13" s="1"/>
  <c r="H10" i="13"/>
  <c r="G10" i="13"/>
  <c r="G16" i="13" s="1"/>
  <c r="F10" i="13"/>
  <c r="F16" i="13" s="1"/>
  <c r="D31" i="12"/>
  <c r="D33" i="12"/>
  <c r="E33" i="12"/>
  <c r="F33" i="12"/>
  <c r="G33" i="12"/>
  <c r="D35" i="12"/>
  <c r="D34" i="12"/>
  <c r="D30" i="12"/>
  <c r="C9" i="12"/>
  <c r="F14" i="8"/>
  <c r="D16" i="12"/>
  <c r="E16" i="12"/>
  <c r="F16" i="12"/>
  <c r="G16" i="12"/>
  <c r="C16" i="12"/>
  <c r="D14" i="12"/>
  <c r="E14" i="12"/>
  <c r="F14" i="12"/>
  <c r="G14" i="12"/>
  <c r="C14" i="12"/>
  <c r="E22" i="7"/>
  <c r="E21" i="7" s="1"/>
  <c r="C33" i="12"/>
  <c r="C27" i="12"/>
  <c r="C35" i="12"/>
  <c r="H16" i="13" l="1"/>
  <c r="H41" i="8"/>
  <c r="F41" i="8"/>
  <c r="G23" i="7" l="1"/>
  <c r="E27" i="12"/>
  <c r="E11" i="12"/>
  <c r="F23" i="3"/>
  <c r="F16" i="3"/>
  <c r="F59" i="7"/>
  <c r="D17" i="3" l="1"/>
  <c r="H14" i="8" l="1"/>
  <c r="I14" i="8"/>
  <c r="J14" i="8"/>
  <c r="G14" i="8"/>
  <c r="I71" i="7"/>
  <c r="I70" i="7" s="1"/>
  <c r="I16" i="7" s="1"/>
  <c r="H71" i="7"/>
  <c r="H70" i="7" s="1"/>
  <c r="H16" i="7" s="1"/>
  <c r="G71" i="7"/>
  <c r="G70" i="7" s="1"/>
  <c r="G16" i="7" s="1"/>
  <c r="F71" i="7"/>
  <c r="F70" i="7" s="1"/>
  <c r="F16" i="7" s="1"/>
  <c r="E71" i="7"/>
  <c r="E70" i="7" s="1"/>
  <c r="E16" i="7" s="1"/>
  <c r="G98" i="7"/>
  <c r="G97" i="7" s="1"/>
  <c r="E66" i="7"/>
  <c r="I68" i="7"/>
  <c r="H68" i="7"/>
  <c r="G68" i="7"/>
  <c r="F68" i="7"/>
  <c r="E68" i="7"/>
  <c r="I66" i="7"/>
  <c r="H66" i="7"/>
  <c r="G66" i="7"/>
  <c r="F66" i="7"/>
  <c r="I63" i="7"/>
  <c r="I62" i="7" s="1"/>
  <c r="H63" i="7"/>
  <c r="H62" i="7" s="1"/>
  <c r="G63" i="7"/>
  <c r="G62" i="7" s="1"/>
  <c r="E63" i="7"/>
  <c r="E62" i="7" s="1"/>
  <c r="F62" i="7"/>
  <c r="I65" i="7" l="1"/>
  <c r="I61" i="7" s="1"/>
  <c r="H65" i="7"/>
  <c r="H61" i="7" s="1"/>
  <c r="G65" i="7"/>
  <c r="G61" i="7" s="1"/>
  <c r="E65" i="7"/>
  <c r="E61" i="7" s="1"/>
  <c r="F65" i="7"/>
  <c r="F61" i="7" s="1"/>
  <c r="I85" i="7" l="1"/>
  <c r="I84" i="7" s="1"/>
  <c r="I83" i="7" s="1"/>
  <c r="H85" i="7"/>
  <c r="H84" i="7" s="1"/>
  <c r="H83" i="7" s="1"/>
  <c r="G85" i="7"/>
  <c r="G84" i="7" s="1"/>
  <c r="G83" i="7" s="1"/>
  <c r="F85" i="7"/>
  <c r="F84" i="7" s="1"/>
  <c r="F83" i="7" s="1"/>
  <c r="E85" i="7"/>
  <c r="E84" i="7" s="1"/>
  <c r="E83" i="7" s="1"/>
  <c r="I80" i="7"/>
  <c r="I79" i="7" s="1"/>
  <c r="I78" i="7" s="1"/>
  <c r="H80" i="7"/>
  <c r="H79" i="7" s="1"/>
  <c r="H78" i="7" s="1"/>
  <c r="G80" i="7"/>
  <c r="G79" i="7" s="1"/>
  <c r="G78" i="7" s="1"/>
  <c r="F80" i="7"/>
  <c r="F79" i="7" s="1"/>
  <c r="F78" i="7" s="1"/>
  <c r="E80" i="7"/>
  <c r="E79" i="7" s="1"/>
  <c r="E78" i="7" s="1"/>
  <c r="I75" i="7"/>
  <c r="I74" i="7" s="1"/>
  <c r="I73" i="7" s="1"/>
  <c r="H75" i="7"/>
  <c r="H74" i="7" s="1"/>
  <c r="H73" i="7" s="1"/>
  <c r="G75" i="7"/>
  <c r="G74" i="7" s="1"/>
  <c r="G73" i="7" s="1"/>
  <c r="F75" i="7"/>
  <c r="F74" i="7" s="1"/>
  <c r="F73" i="7" s="1"/>
  <c r="E75" i="7"/>
  <c r="E74" i="7" s="1"/>
  <c r="E73" i="7" s="1"/>
  <c r="F36" i="7"/>
  <c r="F35" i="7" s="1"/>
  <c r="F14" i="7" s="1"/>
  <c r="H36" i="7"/>
  <c r="H35" i="7" s="1"/>
  <c r="G36" i="7"/>
  <c r="G35" i="7" s="1"/>
  <c r="G14" i="7" s="1"/>
  <c r="F33" i="7"/>
  <c r="G33" i="7"/>
  <c r="H33" i="7"/>
  <c r="I33" i="7"/>
  <c r="E33" i="7"/>
  <c r="I30" i="7"/>
  <c r="H30" i="7"/>
  <c r="G30" i="7"/>
  <c r="G35" i="12"/>
  <c r="F35" i="12"/>
  <c r="E35" i="12"/>
  <c r="G34" i="12"/>
  <c r="F34" i="12"/>
  <c r="E34" i="12"/>
  <c r="G31" i="12"/>
  <c r="F31" i="12"/>
  <c r="E31" i="12"/>
  <c r="E30" i="12" s="1"/>
  <c r="G27" i="12"/>
  <c r="F27" i="12"/>
  <c r="H24" i="3"/>
  <c r="G24" i="3"/>
  <c r="F24" i="3"/>
  <c r="H23" i="3"/>
  <c r="G23" i="3"/>
  <c r="H28" i="3"/>
  <c r="G28" i="3"/>
  <c r="F28" i="3"/>
  <c r="H16" i="3"/>
  <c r="G16" i="3"/>
  <c r="H14" i="3"/>
  <c r="G14" i="3"/>
  <c r="F14" i="3"/>
  <c r="H15" i="3"/>
  <c r="G15" i="3"/>
  <c r="F15" i="3"/>
  <c r="F90" i="7"/>
  <c r="G90" i="7"/>
  <c r="H90" i="7"/>
  <c r="I90" i="7"/>
  <c r="E90" i="7"/>
  <c r="E89" i="7" s="1"/>
  <c r="E10" i="7" s="1"/>
  <c r="E45" i="7"/>
  <c r="E44" i="7" s="1"/>
  <c r="I36" i="7"/>
  <c r="I35" i="7" s="1"/>
  <c r="E36" i="7"/>
  <c r="E35" i="7" s="1"/>
  <c r="B12" i="5"/>
  <c r="D12" i="3"/>
  <c r="H32" i="7" l="1"/>
  <c r="H13" i="7" s="1"/>
  <c r="G32" i="7"/>
  <c r="G13" i="7" s="1"/>
  <c r="F32" i="7"/>
  <c r="F13" i="7" s="1"/>
  <c r="I32" i="7"/>
  <c r="I13" i="7" s="1"/>
  <c r="E32" i="7"/>
  <c r="E13" i="7" s="1"/>
  <c r="D39" i="12"/>
  <c r="C10" i="12"/>
  <c r="I98" i="7" l="1"/>
  <c r="I97" i="7" s="1"/>
  <c r="I14" i="7" s="1"/>
  <c r="H98" i="7"/>
  <c r="H97" i="7" s="1"/>
  <c r="H14" i="7" s="1"/>
  <c r="G39" i="12" l="1"/>
  <c r="F39" i="12"/>
  <c r="E39" i="12"/>
  <c r="G37" i="12"/>
  <c r="F37" i="12"/>
  <c r="E37" i="12"/>
  <c r="G30" i="12"/>
  <c r="F30" i="12"/>
  <c r="G28" i="12"/>
  <c r="F28" i="12"/>
  <c r="E28" i="12"/>
  <c r="G26" i="12"/>
  <c r="F26" i="12"/>
  <c r="E26" i="12"/>
  <c r="E25" i="12" l="1"/>
  <c r="D12" i="5" s="1"/>
  <c r="G25" i="12"/>
  <c r="F12" i="5" s="1"/>
  <c r="F25" i="12"/>
  <c r="E12" i="5" s="1"/>
  <c r="H11" i="3"/>
  <c r="J13" i="8" s="1"/>
  <c r="G89" i="7" l="1"/>
  <c r="H89" i="7"/>
  <c r="I89" i="7"/>
  <c r="F89" i="7"/>
  <c r="E22" i="3"/>
  <c r="G16" i="8" s="1"/>
  <c r="E11" i="3"/>
  <c r="G13" i="8" s="1"/>
  <c r="F11" i="3"/>
  <c r="H13" i="8" s="1"/>
  <c r="G11" i="3"/>
  <c r="I13" i="8" s="1"/>
  <c r="F54" i="7"/>
  <c r="F53" i="7" s="1"/>
  <c r="G54" i="7"/>
  <c r="G53" i="7" s="1"/>
  <c r="H54" i="7"/>
  <c r="H53" i="7" s="1"/>
  <c r="I54" i="7"/>
  <c r="I53" i="7" s="1"/>
  <c r="E54" i="7"/>
  <c r="F39" i="7"/>
  <c r="F38" i="7" s="1"/>
  <c r="F15" i="7" s="1"/>
  <c r="G39" i="7"/>
  <c r="G38" i="7" s="1"/>
  <c r="G15" i="7" s="1"/>
  <c r="H39" i="7"/>
  <c r="H38" i="7" s="1"/>
  <c r="H15" i="7" s="1"/>
  <c r="I39" i="7"/>
  <c r="I38" i="7" s="1"/>
  <c r="I15" i="7" s="1"/>
  <c r="E39" i="7"/>
  <c r="E38" i="7" s="1"/>
  <c r="E15" i="7" s="1"/>
  <c r="F26" i="7"/>
  <c r="F25" i="7" s="1"/>
  <c r="F11" i="7" s="1"/>
  <c r="G26" i="7"/>
  <c r="G25" i="7" s="1"/>
  <c r="G11" i="7" s="1"/>
  <c r="H26" i="7"/>
  <c r="H25" i="7" s="1"/>
  <c r="H11" i="7" s="1"/>
  <c r="I26" i="7"/>
  <c r="I25" i="7" s="1"/>
  <c r="I11" i="7" s="1"/>
  <c r="E26" i="7"/>
  <c r="E25" i="7" s="1"/>
  <c r="E11" i="7" s="1"/>
  <c r="E98" i="7"/>
  <c r="E97" i="7" s="1"/>
  <c r="E14" i="7" s="1"/>
  <c r="C26" i="12" l="1"/>
  <c r="D28" i="12"/>
  <c r="C39" i="12"/>
  <c r="C37" i="12"/>
  <c r="C30" i="12"/>
  <c r="C28" i="12"/>
  <c r="G19" i="12"/>
  <c r="D12" i="12"/>
  <c r="E12" i="12"/>
  <c r="F12" i="12"/>
  <c r="G12" i="12"/>
  <c r="D10" i="12"/>
  <c r="E10" i="12"/>
  <c r="F10" i="12"/>
  <c r="G10" i="12"/>
  <c r="C12" i="12"/>
  <c r="C19" i="12"/>
  <c r="C21" i="12"/>
  <c r="F19" i="12"/>
  <c r="E19" i="12"/>
  <c r="D19" i="12"/>
  <c r="D26" i="3"/>
  <c r="F17" i="8" s="1"/>
  <c r="D22" i="3"/>
  <c r="D11" i="3"/>
  <c r="D37" i="12"/>
  <c r="D26" i="12"/>
  <c r="G12" i="8"/>
  <c r="G46" i="8" s="1"/>
  <c r="H12" i="8"/>
  <c r="H46" i="8" s="1"/>
  <c r="I12" i="8"/>
  <c r="I46" i="8" s="1"/>
  <c r="J12" i="8"/>
  <c r="J46" i="8" s="1"/>
  <c r="F25" i="8"/>
  <c r="F26" i="8" s="1"/>
  <c r="G25" i="8"/>
  <c r="G26" i="8" s="1"/>
  <c r="H25" i="8"/>
  <c r="H26" i="8" s="1"/>
  <c r="I25" i="8"/>
  <c r="I26" i="8" s="1"/>
  <c r="J25" i="8"/>
  <c r="J26" i="8" s="1"/>
  <c r="C25" i="12" l="1"/>
  <c r="F16" i="8"/>
  <c r="D21" i="3"/>
  <c r="F13" i="8"/>
  <c r="F12" i="8" s="1"/>
  <c r="F46" i="8" s="1"/>
  <c r="D10" i="3"/>
  <c r="D25" i="12"/>
  <c r="F15" i="8"/>
  <c r="F47" i="8" s="1"/>
  <c r="F50" i="8" l="1"/>
  <c r="F18" i="8"/>
  <c r="F33" i="8" s="1"/>
  <c r="E59" i="7"/>
  <c r="E58" i="7" s="1"/>
  <c r="F52" i="7"/>
  <c r="F94" i="7"/>
  <c r="F93" i="7" s="1"/>
  <c r="F88" i="7" s="1"/>
  <c r="F58" i="7"/>
  <c r="F57" i="7" s="1"/>
  <c r="F49" i="7"/>
  <c r="F45" i="7"/>
  <c r="F44" i="7" s="1"/>
  <c r="F18" i="7" s="1"/>
  <c r="F42" i="7"/>
  <c r="F41" i="7" s="1"/>
  <c r="F17" i="7" s="1"/>
  <c r="F22" i="7"/>
  <c r="F21" i="7" s="1"/>
  <c r="F10" i="7" s="1"/>
  <c r="E49" i="7"/>
  <c r="E48" i="7" s="1"/>
  <c r="E47" i="7" s="1"/>
  <c r="E29" i="7"/>
  <c r="E42" i="7"/>
  <c r="E41" i="7" s="1"/>
  <c r="E53" i="7"/>
  <c r="E52" i="7" s="1"/>
  <c r="E94" i="7"/>
  <c r="E93" i="7" s="1"/>
  <c r="E101" i="7"/>
  <c r="E100" i="7" s="1"/>
  <c r="E104" i="7"/>
  <c r="E103" i="7" s="1"/>
  <c r="E18" i="7" s="1"/>
  <c r="E17" i="7" l="1"/>
  <c r="E88" i="7"/>
  <c r="F48" i="7"/>
  <c r="F47" i="7" s="1"/>
  <c r="E57" i="7"/>
  <c r="F11" i="5" l="1"/>
  <c r="F10" i="5" s="1"/>
  <c r="F9" i="5" s="1"/>
  <c r="E11" i="5"/>
  <c r="E10" i="5" s="1"/>
  <c r="E9" i="5" s="1"/>
  <c r="H94" i="7" l="1"/>
  <c r="H93" i="7" s="1"/>
  <c r="H88" i="7" s="1"/>
  <c r="I94" i="7"/>
  <c r="I93" i="7" s="1"/>
  <c r="I88" i="7" s="1"/>
  <c r="H59" i="7"/>
  <c r="H58" i="7" s="1"/>
  <c r="H57" i="7" s="1"/>
  <c r="I59" i="7"/>
  <c r="I58" i="7" s="1"/>
  <c r="I57" i="7" s="1"/>
  <c r="I52" i="7"/>
  <c r="H52" i="7"/>
  <c r="H49" i="7"/>
  <c r="I49" i="7"/>
  <c r="H45" i="7"/>
  <c r="H44" i="7" s="1"/>
  <c r="H18" i="7" s="1"/>
  <c r="I45" i="7"/>
  <c r="I44" i="7" s="1"/>
  <c r="I18" i="7" s="1"/>
  <c r="H42" i="7"/>
  <c r="H41" i="7" s="1"/>
  <c r="H17" i="7" s="1"/>
  <c r="I42" i="7"/>
  <c r="I41" i="7" s="1"/>
  <c r="I17" i="7" s="1"/>
  <c r="H29" i="7"/>
  <c r="I29" i="7"/>
  <c r="H22" i="7"/>
  <c r="H21" i="7" s="1"/>
  <c r="H10" i="7" s="1"/>
  <c r="I22" i="7"/>
  <c r="I21" i="7" s="1"/>
  <c r="I10" i="7" s="1"/>
  <c r="I48" i="7" l="1"/>
  <c r="I47" i="7" s="1"/>
  <c r="I28" i="7"/>
  <c r="H28" i="7"/>
  <c r="H48" i="7"/>
  <c r="H47" i="7" s="1"/>
  <c r="G21" i="12"/>
  <c r="G10" i="3"/>
  <c r="F21" i="12" l="1"/>
  <c r="F9" i="12" s="1"/>
  <c r="H12" i="7"/>
  <c r="H9" i="7" s="1"/>
  <c r="H8" i="7" s="1"/>
  <c r="H7" i="7" s="1"/>
  <c r="I20" i="7"/>
  <c r="I12" i="7"/>
  <c r="I9" i="7" s="1"/>
  <c r="I8" i="7" s="1"/>
  <c r="I7" i="7" s="1"/>
  <c r="I19" i="7"/>
  <c r="H20" i="7"/>
  <c r="H19" i="7" s="1"/>
  <c r="G9" i="12"/>
  <c r="H22" i="3"/>
  <c r="J16" i="8" s="1"/>
  <c r="E28" i="7" l="1"/>
  <c r="E20" i="7" l="1"/>
  <c r="E19" i="7" s="1"/>
  <c r="E12" i="7"/>
  <c r="E9" i="7" s="1"/>
  <c r="E8" i="7" s="1"/>
  <c r="E7" i="7" s="1"/>
  <c r="G94" i="7"/>
  <c r="G93" i="7" s="1"/>
  <c r="G88" i="7" s="1"/>
  <c r="G59" i="7"/>
  <c r="G58" i="7" s="1"/>
  <c r="G57" i="7" s="1"/>
  <c r="G52" i="7"/>
  <c r="G49" i="7"/>
  <c r="G45" i="7"/>
  <c r="G44" i="7" s="1"/>
  <c r="G18" i="7" s="1"/>
  <c r="G42" i="7"/>
  <c r="G41" i="7" s="1"/>
  <c r="G17" i="7" s="1"/>
  <c r="G29" i="7"/>
  <c r="F29" i="7"/>
  <c r="H17" i="3"/>
  <c r="H10" i="3" s="1"/>
  <c r="F17" i="3"/>
  <c r="F10" i="3" s="1"/>
  <c r="H26" i="3"/>
  <c r="G26" i="3"/>
  <c r="I17" i="8" s="1"/>
  <c r="H21" i="3" l="1"/>
  <c r="J17" i="8"/>
  <c r="J15" i="8" s="1"/>
  <c r="J47" i="8" s="1"/>
  <c r="J50" i="8" s="1"/>
  <c r="G48" i="7"/>
  <c r="G47" i="7" s="1"/>
  <c r="F28" i="7"/>
  <c r="G28" i="7"/>
  <c r="G12" i="7" s="1"/>
  <c r="G22" i="7"/>
  <c r="G21" i="7" s="1"/>
  <c r="F26" i="3"/>
  <c r="H17" i="8" s="1"/>
  <c r="G20" i="7" l="1"/>
  <c r="G19" i="7" s="1"/>
  <c r="G10" i="7"/>
  <c r="G9" i="7" s="1"/>
  <c r="G8" i="7" s="1"/>
  <c r="G7" i="7" s="1"/>
  <c r="F20" i="7"/>
  <c r="F19" i="7" s="1"/>
  <c r="F12" i="7"/>
  <c r="F9" i="7" s="1"/>
  <c r="F8" i="7" s="1"/>
  <c r="F7" i="7" s="1"/>
  <c r="J18" i="8"/>
  <c r="J33" i="8" s="1"/>
  <c r="D21" i="12"/>
  <c r="D9" i="12" s="1"/>
  <c r="E21" i="12"/>
  <c r="E9" i="12" s="1"/>
  <c r="E10" i="3"/>
  <c r="G22" i="3"/>
  <c r="F22" i="3"/>
  <c r="E26" i="3"/>
  <c r="G21" i="3" l="1"/>
  <c r="I16" i="8"/>
  <c r="I15" i="8" s="1"/>
  <c r="I47" i="8" s="1"/>
  <c r="I50" i="8" s="1"/>
  <c r="F21" i="3"/>
  <c r="H16" i="8"/>
  <c r="H15" i="8" s="1"/>
  <c r="H47" i="8" s="1"/>
  <c r="H50" i="8" s="1"/>
  <c r="E21" i="3"/>
  <c r="C12" i="5" s="1"/>
  <c r="G17" i="8"/>
  <c r="G15" i="8" s="1"/>
  <c r="G47" i="8" s="1"/>
  <c r="G50" i="8" s="1"/>
  <c r="B11" i="5"/>
  <c r="B10" i="5" s="1"/>
  <c r="B9" i="5" s="1"/>
  <c r="D11" i="5"/>
  <c r="D10" i="5" s="1"/>
  <c r="D9" i="5" s="1"/>
  <c r="C11" i="5"/>
  <c r="C10" i="5" s="1"/>
  <c r="C9" i="5" s="1"/>
  <c r="I18" i="8" l="1"/>
  <c r="I33" i="8" s="1"/>
  <c r="H18" i="8"/>
  <c r="H33" i="8" s="1"/>
  <c r="G18" i="8"/>
  <c r="G33" i="8" s="1"/>
</calcChain>
</file>

<file path=xl/sharedStrings.xml><?xml version="1.0" encoding="utf-8"?>
<sst xmlns="http://schemas.openxmlformats.org/spreadsheetml/2006/main" count="635" uniqueCount="367">
  <si>
    <t>PRIHODI UKUPNO</t>
  </si>
  <si>
    <t>RASHODI UKUPNO</t>
  </si>
  <si>
    <t>RAZLIKA - VIŠAK / MANJAK</t>
  </si>
  <si>
    <t>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</si>
  <si>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</si>
  <si>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</si>
  <si>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</si>
  <si>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</si>
  <si>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</si>
  <si>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</si>
  <si>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</si>
  <si>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</si>
  <si>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</si>
  <si>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</si>
  <si>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</si>
  <si>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</si>
  <si>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</si>
  <si>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</si>
  <si>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</si>
  <si>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</si>
  <si>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</si>
  <si>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</si>
  <si>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</si>
  <si>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</si>
  <si>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</si>
  <si>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</si>
  <si>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</si>
  <si>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</si>
  <si>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</si>
  <si>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</si>
  <si>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4.7.</t>
  </si>
  <si>
    <t>Prihodi od imovine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</si>
  <si>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</si>
  <si>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</si>
  <si>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1.1.</t>
  </si>
  <si>
    <t>Financijski rashodi</t>
  </si>
  <si>
    <t>PROGRAM 4090</t>
  </si>
  <si>
    <t>DRUŠTVENA BRIGA O DJECI PREDŠKOLSKE DOBI</t>
  </si>
  <si>
    <t>Redovna djelatnost dječjeg vrtića</t>
  </si>
  <si>
    <t>Izvor financiranja 1.1.</t>
  </si>
  <si>
    <t>Aktivnost A409005</t>
  </si>
  <si>
    <t>Posebni program-Montessori</t>
  </si>
  <si>
    <t>Aktivnost A409006</t>
  </si>
  <si>
    <t>Posebni program-rano učenje njemačkog jezika</t>
  </si>
  <si>
    <t>Aktivnost A409007</t>
  </si>
  <si>
    <t>Posebni program-igraonice</t>
  </si>
  <si>
    <t>Rahodi za nabavu nefinancijske imovine</t>
  </si>
  <si>
    <t>Programi javnih potreba-predškola I TUR</t>
  </si>
  <si>
    <t>Izvor financiranja 4.7.</t>
  </si>
  <si>
    <t>09 – Obrazovanje</t>
  </si>
  <si>
    <t>091 Predškolsko i osnovno obrazovanje</t>
  </si>
  <si>
    <t>0911 Predškolsko obrazovovanje</t>
  </si>
  <si>
    <t>Članak 1.</t>
  </si>
  <si>
    <t>Članak 2.</t>
  </si>
  <si>
    <t>Članak 3.</t>
  </si>
  <si>
    <t>Članak 4.</t>
  </si>
  <si>
    <t>Članak 5.</t>
  </si>
  <si>
    <t>PREDSJEDNICA UPRAVNOG VIJEĆA</t>
  </si>
  <si>
    <t>Tihana Matijaščić</t>
  </si>
  <si>
    <t>Članak 6.</t>
  </si>
  <si>
    <t>BROJČANA OZNAKA I NAZIV</t>
  </si>
  <si>
    <t>Članak 9.</t>
  </si>
  <si>
    <t>Članak 7.</t>
  </si>
  <si>
    <t>67-Prihodima iz nadležnog proračuna i od HZZO-a temeljem ugovornih obveze predviđeno je finaciranje iz izvora:</t>
  </si>
  <si>
    <t>Detaljnije razrađeno u rashodima.</t>
  </si>
  <si>
    <t>2.RASHODI I IZDACI</t>
  </si>
  <si>
    <t>Naknade troškova zaposlenima (poskupina 321):</t>
  </si>
  <si>
    <t>Rashodi za materijal i energiju (poskupina 322):*</t>
  </si>
  <si>
    <t xml:space="preserve"> Neutrošena sredstva raspoređuju se kako slijedi:</t>
  </si>
  <si>
    <t>Članak 8.</t>
  </si>
  <si>
    <t xml:space="preserve">Program:  DRUŠTVENA BRIGA O DJECI PREDŠKOLSKE DOBI </t>
  </si>
  <si>
    <t xml:space="preserve">Zakonske i druge pravne osnove programa: </t>
  </si>
  <si>
    <t>5. Briga o djeci</t>
  </si>
  <si>
    <t>Obrazloženje aktivnosti/projekta</t>
  </si>
  <si>
    <t>2025.</t>
  </si>
  <si>
    <t>Definicija</t>
  </si>
  <si>
    <t>Jedinica</t>
  </si>
  <si>
    <t>Ciljana vrijednost 2025.</t>
  </si>
  <si>
    <t>Ukupni broj upisane djece</t>
  </si>
  <si>
    <t>Broj</t>
  </si>
  <si>
    <t>Broj djece obuhvaćene programom predškolskog odgoja i obrazovanja u gradskim dječjim vrtićima</t>
  </si>
  <si>
    <t>Broj djece u Montessori programu</t>
  </si>
  <si>
    <t>Poticati uvođenje posebnih i alternativnih programa kojima se najbolje zadovoljavaju specifične potrebe djece</t>
  </si>
  <si>
    <t>Omogućiti svoj djeci u godini dana prije polaska u osnovnu školu pohađanje programa predškole.</t>
  </si>
  <si>
    <t>Broj djece  s teškoćama u razvoju</t>
  </si>
  <si>
    <t>Cilj inkluzivnog obrazovanja podrazumijeva aktivno uključiti svu djecu u odgojno obrazovne aktivnosti te da im se pruži jednak pristup u igri i radu u odgojnim skupinama. Dosadašnji pokazatelj je porast upisane djece s teškoćama u razvoju iz godine u godinu.</t>
  </si>
  <si>
    <t>Broj djece u kraćem programu folklorne igraonice</t>
  </si>
  <si>
    <t xml:space="preserve">                              ZA DJEČJI VRTIĆ IZVOR , G.KRKLECA 2, SAMOBOR</t>
  </si>
  <si>
    <t xml:space="preserve">    3232 – usluge tekućeg i investicijskog održavanja </t>
  </si>
  <si>
    <t>Ostali nespomenuti rashodi poslovanja (podskupina 329):</t>
  </si>
  <si>
    <t xml:space="preserve"> ZA DJEČJI VRTIĆ IZVOR , G.KRKLECA 2, SAMOBOR</t>
  </si>
  <si>
    <t>Pokazatelji rezultata:</t>
  </si>
  <si>
    <t>Sukladno Prilogu 1. Provedbenog programa Grada Samobora za razdoblje 2021. – 2025.</t>
  </si>
  <si>
    <t>III. ZAVRŠNE ODREDBE</t>
  </si>
  <si>
    <t>__________________________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</si>
  <si>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</si>
  <si>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</si>
  <si>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</si>
  <si>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</si>
  <si>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</si>
  <si>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</si>
  <si>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Primici od zaduživanja</t>
  </si>
  <si>
    <t>Izdaci za otplatu glavnice primljenih kredita i zajmova</t>
  </si>
  <si>
    <t>OPĆI PRIHODI I PRIMICI</t>
  </si>
  <si>
    <t>VLASTITI PRIHOD</t>
  </si>
  <si>
    <t>PRIHODI ZA POSEBNE NAMJENE</t>
  </si>
  <si>
    <t>POMOĆI</t>
  </si>
  <si>
    <t>DONACIJE</t>
  </si>
  <si>
    <t>PRIHODI OD PRODAJE ILI ZAMJENE NEFINANCIJSKE IMOVINE I NAKNADE S NASLOVA OSIGURANJA</t>
  </si>
  <si>
    <t>2026.</t>
  </si>
  <si>
    <t>Ciljana vrijednost 2026.</t>
  </si>
  <si>
    <t>UKUPAN DONOS VIŠKA / MANJKA IZ PRETHODNE(IH) GODINE</t>
  </si>
  <si>
    <t>-          Državni pedagoški standard predškolskog odgoja i naobrazbe (NN 63/08 i 90/10)</t>
  </si>
  <si>
    <t>65-Prihodi od upravnih i administrativnih pristojbi, pristojbi po posebnim propisima i naknadama pod kojima su planirani iz izvora:</t>
  </si>
  <si>
    <t>42-Rashodi za nabavu proizvedene dugotrajne imovine iz izvora:</t>
  </si>
  <si>
    <t>Ukupni prihodi poslovanja (razred 6 - Pomoći iz inozemstva i od subjekata unutar općeg proračuna; prihodi od upravnih i administrativnih pristojbi, pristojbi po posebnim propisima i naknada; prihodi od prodaje proizvoda i robe te pruženih usluga, prihodi od donacija te povrati po protestiranim jamstvima; prihodi iz nadležnog proračuna i od HZZO-a temeljem ugovornih obveza) planirani su u iznosu od:</t>
  </si>
  <si>
    <t>31-Rashodi za zaposlene su planirani iz izvora:</t>
  </si>
  <si>
    <t>32-Materijalni rashodi su planirani iz izvora:</t>
  </si>
  <si>
    <t>34-Financijski rashodi su planirani iz izvora:</t>
  </si>
  <si>
    <t xml:space="preserve">    3225 – sitan inventar</t>
  </si>
  <si>
    <t>1.      PRIHODI I PRIMICI</t>
  </si>
  <si>
    <t>Visina minimalne bruto plaće utvrđuje se jedanput godišnje za slijedeću kalendarsku godinu a utvrđuje ju Vlada RH Uredbom o visini minimalne plaće.</t>
  </si>
  <si>
    <t>-pristojbe i naknade- za koje je planirano 500 eura za sve tri godine</t>
  </si>
  <si>
    <t>-          Zakon o ustanovama (NN 76/93, 29/97, 47/99, 35/08, 127/19 i 151/22)</t>
  </si>
  <si>
    <t>Višak prihoda iz prethodne godine koji će se rasporediti</t>
  </si>
  <si>
    <t>Manjak prihoda iz prethodne godine za pokriće</t>
  </si>
  <si>
    <t>PRIHODI, PRIMICI I VIŠAK</t>
  </si>
  <si>
    <t>RASHODI, IZDACI I MANJAK</t>
  </si>
  <si>
    <t>RAZLIKA</t>
  </si>
  <si>
    <t xml:space="preserve">63-Pomoći iz inozemstva i od subjekata unutar općeg proračuna pod kojima su iz izvora:               </t>
  </si>
  <si>
    <t>-          Zakon o predškolskom odgoju i obrazovanju  (NN 10/ 97, 107/07, 94/13, 98/19, 57/22 i 101/23 )</t>
  </si>
  <si>
    <t>Članak 10.</t>
  </si>
  <si>
    <t>Prijedlog financijskog plana Dječjeg vrtića Izvor za 2025. godinu (u daljnjem tekstu: Financijski plan) i projekcije za 2026. i 2027. godinu sadrže:</t>
  </si>
  <si>
    <t>Izvršenje 
2023.</t>
  </si>
  <si>
    <t>Projekcija 
za 2027.</t>
  </si>
  <si>
    <t>Prihodi i rashodi u Financijskom planu za 2025.g. i projekciji za 2026. i 2027. godinu utvrđuju se u Računu prihoda i rashoda  po ekonomskoj klasifikaciji kako slijedi:</t>
  </si>
  <si>
    <t>Rashodi Financijskog plana za 2025.g. i projekcije za 2026. i 2027. godinu raspoređuju se po funkcijskoj klasifikaciji kako slijedi:</t>
  </si>
  <si>
    <t>Rashodi i izdaci Financijskog plana za 2025.g. i projekcije za 2026. i 2027. godinu raspoređuju se po programu, aktivnostima, izvorima financiranja i ekonomskoj klasifikaciji u Posebnom dijelu Proračuna, kako slijedi:</t>
  </si>
  <si>
    <t>OBRAZLOŽENJE OPĆEG DIJELA FINANCIJSKOG PLANA ZA RAZDOBLJE 2025.g. - 2027.g.</t>
  </si>
  <si>
    <t>2027.</t>
  </si>
  <si>
    <t>Planirana sredstva</t>
  </si>
  <si>
    <t>Ciljana vrijednost 2027.</t>
  </si>
  <si>
    <t>5.5.</t>
  </si>
  <si>
    <t>3.1.</t>
  </si>
  <si>
    <t>VLASTITI PRIHODI PK</t>
  </si>
  <si>
    <t>4.6.</t>
  </si>
  <si>
    <t>PRIHODI ZA POSEBNE NAMJENE PK</t>
  </si>
  <si>
    <t>5.4.</t>
  </si>
  <si>
    <t>POMOĆI PK</t>
  </si>
  <si>
    <t>DONACIJE PK</t>
  </si>
  <si>
    <t>6.3.</t>
  </si>
  <si>
    <t>7.3.</t>
  </si>
  <si>
    <t>PRIHODI OD PROD. ILI ZAMJ. NEFINANCIJSKE IMOVINE I NAKN. S NASL. OS. PK</t>
  </si>
  <si>
    <t>5.1.</t>
  </si>
  <si>
    <t>PRIHODI ZA POSEBNE NAMJENE PK-VIŠAK</t>
  </si>
  <si>
    <t>POMOĆI PK-VIŠAK</t>
  </si>
  <si>
    <t xml:space="preserve">POMOĆI </t>
  </si>
  <si>
    <t>Izvor financiranja 3.1.</t>
  </si>
  <si>
    <t>Izvor financiranja 4.6.</t>
  </si>
  <si>
    <t>Izvor financiranja 5.1.</t>
  </si>
  <si>
    <t>Izvor financiranja 5.4.</t>
  </si>
  <si>
    <t>Izvor financiranja 6.3.</t>
  </si>
  <si>
    <t>Izvor financiranja 7.3.</t>
  </si>
  <si>
    <t>Izvor financiranja 5.5.</t>
  </si>
  <si>
    <t>Aktivnost A409010</t>
  </si>
  <si>
    <t>Posebni program - Waldorf - DV Izvor</t>
  </si>
  <si>
    <t>Posebni program- umjetničko likovni - DV Izvor</t>
  </si>
  <si>
    <t>Aktivnost A409012</t>
  </si>
  <si>
    <t>Aktivnost A409013</t>
  </si>
  <si>
    <t>Posebni program-za nadarenu djecu - DV Izvor</t>
  </si>
  <si>
    <t>Kapitalni projekt K409015</t>
  </si>
  <si>
    <t>Nabava nefinancijske imovine - DV Izvor</t>
  </si>
  <si>
    <t>Aktivnost A409004</t>
  </si>
  <si>
    <t>Aktivnost A409009</t>
  </si>
  <si>
    <t>2026.g. - 6.126.101 eura</t>
  </si>
  <si>
    <t>2025.g. - 5.128.655 eura, te višak od 13.000,00 eura</t>
  </si>
  <si>
    <t>2027.g. - 6.186.001 eura</t>
  </si>
  <si>
    <t xml:space="preserve"> 5.4. PRIHODI OD POMOĆI PK planirane su:</t>
  </si>
  <si>
    <t>4.6. PRIHODI  ZA POSEBNE NAMJENE PK</t>
  </si>
  <si>
    <t>6.3.DONACIJE PK</t>
  </si>
  <si>
    <t>3.1. VLASTITI PRIHODI PK</t>
  </si>
  <si>
    <t>-u iznosu od 3.400 eura godišnje za 2025.g. od TZ Grada Samobora za izradu kostima za fašnik i nagrade za sudjelovanje te iz projekta prikupljanja starih baterija i donacija od osiguranja prilikom sklapanja polica osiguranja za djecu (dodatna polica koju plaćaju roditelji). Za 2026.g. i 2027.g. je planirano po 3.500 eura.</t>
  </si>
  <si>
    <t>-Ostale nespomenute rashode poslovanja (podskupina 329 ) - naknada zbog nezapošljavanja osoba s invaliditetom. Naknada se obračunava u odnosu na broj zaposlenih i minimalnu bruto plaću te je za 2025.g. planirano 6.500 eura.</t>
  </si>
  <si>
    <t>-stručna usavršavanja zaposlenih u redovnom programu i službena putovanja vezana za njih u iznosu od 7.000 eura za 2025.g. te po 8.300 eura za 2025.g. i 2026.g. (radi novo zaposlenih dogradnjom objekta  u Perivoju). Za zaposlene u Montessori programu planirano je po 2.800 eura kroz sve tri godine, Waldorfski i likovni program po 100 eura u 2025.g. te program za nadarenu djecu 200 eura u 2025.g.</t>
  </si>
  <si>
    <t>-ostale naknade troškova zaposlenima za potrebe stručnog tima za loko vožnju po 800 eura za sve tri godine</t>
  </si>
  <si>
    <t xml:space="preserve">-sitan inventar i didaktika-planirana je u iznosu od 2.000 eura za 2025.g., 8.000 eura za 2026.g. (radi potreba kod otvaranja objekta u Perivoju) te 2.000 eura za 2027.g. </t>
  </si>
  <si>
    <t>-službena, radna i zaštitna odjeća za koju je planirano 10.500 eura za 2025.g. te 12.600 eura za 2026.g. i 2027.g.</t>
  </si>
  <si>
    <t>*Povećanja su vidljiva u 2025.g.radi dograđenog centralnog objekta u Krklecovoj  (6 odgojnih skupina)  te u 2026.g. radi planirane gradnje objeta u Perivoju (7 odgojnih skupina)</t>
  </si>
  <si>
    <t>-materijal i dijelovi za tekuće i investicijsko održavanje (zbog starosti objekata, potrebno je stalno redovno ali i dodatno održavanje koje obavljaju domari) te je planirano 20.000 eura za 2025.g. i po 24.000 eura za 2026.g. i 2027.g.</t>
  </si>
  <si>
    <t>Rashodi za usluge (podskupina 323):</t>
  </si>
  <si>
    <t>-komunalne usluge za koje je planirano 30.000 eura za 2025.g., 32.000 eura za 2026.g. i 2027.g.</t>
  </si>
  <si>
    <t xml:space="preserve">-zakupnine i najamnine za koje je planirano je po 21.00 eura za svaku godinu. Najveći dio iznosa odnosi se na najam objekta u Hrastini. </t>
  </si>
  <si>
    <t>-zdravstvene usluge-sanitarne iskaznice, medicina rada, analiza vode i hrane te sistematski pregledi za zaposlene za koje je planirano je 11.000 eura za 2025.g., 16.800 eura za 2026.g. (povećanje radi novih zapošljavanja kod otvaranja objekta Perivoj)  i 12.000 eura za 2027.g.</t>
  </si>
  <si>
    <t>-računalne usluge- su planirane 8.000 eura za 2025.g. te 10.000 eura za 2026.g. i 2027.g.</t>
  </si>
  <si>
    <t>-ostale usluge-registracija vozila i usluge čuvanja imovine dok je usluga pranja i peglanja otkazana radi uvođenja novog radnog mjesta pralje u objektu Krklecova te je planirano 5.000 eura za 2025.g. te 5.500 eura za 2026.g. i 2027.g.</t>
  </si>
  <si>
    <t>-naknada za rad upravnog vijeća za koje je planirano po 3.700 eura za svaku godinu</t>
  </si>
  <si>
    <t>-premije osiguranja-za koje je planirano 14.000 eura za 2025.g. i po 15.000 eura za 2026.g. i 2027.g. (povećanje radi osiguranja novo otvorenih objekata Krklecove i Perivoja)</t>
  </si>
  <si>
    <t>-ostali nespomenuti rashodi poslovanja- za koje je planirano 1.500 eura za sve tri godine</t>
  </si>
  <si>
    <t xml:space="preserve">-reprezentacija koja je planirana 300 eura za 2025.g. i 2027.g. te 4.000 eura za 2025.g. radi planiranog otvaranja objekta Perivoj </t>
  </si>
  <si>
    <t xml:space="preserve">- rashode za energiju u iznosu od 5.000 eura  i usluge tekućeg i investicijskog održavanja u iznosu od 1.000 eura za sve tri godine </t>
  </si>
  <si>
    <t xml:space="preserve">-kupnju didaktike i literature za potrebe predškole i djece s TUR-om, nabavu materijala za kraći program predškole i stručno usavršavanje odgojitelja u iznosu od po 20.000 eura za sve tri godine  </t>
  </si>
  <si>
    <t>4.7. PRIHODI  ZA POSEBNE NAMJENE PK - VIŠAK</t>
  </si>
  <si>
    <t>-rashodi za uredski materijal i potrošno za grupe planirani su u 2025.g. za potrebe novo otvorenih programa Waldorf, likovni i za nadarenu djecu u ukupnom iznosu od 200 eura te 300 eura u 2026.g. i 2027.g.</t>
  </si>
  <si>
    <t>-rashodi za sitan inventar i didaktiku planirani su u 2025.g. za potrebe novo otvorenih programa Waldorf, likovni i za nadarenu djecu u ukupnom iznosu od 200 eura te 300 eura u 2026.g. i 2027.g.</t>
  </si>
  <si>
    <t>- višak od 10.000 eura je planiran u 2025.g. te se planira se utrošiti na usluge tekućeg i investicijskog održavanja</t>
  </si>
  <si>
    <t>-višak od 3.000 eura je planiran u 2025.g. te se planira utrošiti na kupnju didaktike i literature za potrebe predškole i djece s TUR-om</t>
  </si>
  <si>
    <t>Planirani višak prihoda za raspored u 2025. godini u iznosu od 13.000 eura sastoji se od neutrošenih sredstava od:</t>
  </si>
  <si>
    <t>-sredstava primljenih od korisnika za sufinanciranje cijene usluge u iznosu od 10.000 eura te</t>
  </si>
  <si>
    <t>-sredstava primljenih iz Državnog proračuna za djecu u programu predškole i djecu s teškoćama u razvoju u iznosu od 3.000 eura</t>
  </si>
  <si>
    <t>1) prihodi od korisnika za sufinanciranje usluga u iznosu od 10.000 eura na slijedeća konta:</t>
  </si>
  <si>
    <t>2) prihodi iz Državnog proračuna u iznosu od 3.000 eura na konto:</t>
  </si>
  <si>
    <t xml:space="preserve">Planirana sredstva </t>
  </si>
  <si>
    <t>Naziv aktivnosti/projekta u Proračunu: REDOVNA DJELATNOST DV IZVOR</t>
  </si>
  <si>
    <t>Naziv aktivnosti/projekta u Proračunu: POSEBNI PROGRAM - MONTESSORI - DV IZVOR</t>
  </si>
  <si>
    <t>Naziv aktivnosti/projekta u Proračunu: KRAĆI PROGRAM – IGRAONICE - DV IZVOR</t>
  </si>
  <si>
    <t>Naziv aktivnosti/projekta u Proračunu: PROGRAM JAVNIH POTREBA – PREDŠKOLA I TUR - DV IZVOR</t>
  </si>
  <si>
    <t>Naziv aktivnosti/projekta u Proračunu: POSEBNI PROGRAM - WALDORF - DV IZVOR</t>
  </si>
  <si>
    <t>Naziv aktivnosti/projekta u Proračunu: POSEBNI PROGRAM - UMJETNIČKO LIKOVNI - DV IZVOR</t>
  </si>
  <si>
    <t>Naziv aktivnosti/projekta u Proračunu: KRAĆI PROGRAM – ZA NADARENU DJECU - DV IZVOR</t>
  </si>
  <si>
    <t>Naziv aktivnosti/projekta u Proračunu: NABAVA NEFINANCIJSKE IMOVINE - DV IZVOR</t>
  </si>
  <si>
    <t xml:space="preserve">C) PRENESENI VIŠAK ILI PRENESENI MANJAK </t>
  </si>
  <si>
    <t>D) VIŠEGODIŠNJI PLAN URAVNOTEŽENJA</t>
  </si>
  <si>
    <t>A1. PRIHODI I RASHODI PREMA EKONOMSKOJ KLASIFIKACIJI</t>
  </si>
  <si>
    <t>A2. PRIHODI I RASHODI PREMA IZVORIMA FINACIRANJA</t>
  </si>
  <si>
    <t>A3. RASHODI PREMA FUNKCIJSKOJ KLASIFIKACIJI</t>
  </si>
  <si>
    <t>B. RAČUN FINACIRANJA</t>
  </si>
  <si>
    <t>B1. RAČUN FINANCIRANJA PREMA EKONOMSKOJ KLASIFIKACIJI</t>
  </si>
  <si>
    <t>B2. RAČUN FINANCIRANJA PREMA IZVORIMA FINACIRANJA</t>
  </si>
  <si>
    <t>Namjenski primici od zaduživanja</t>
  </si>
  <si>
    <t>8.3.</t>
  </si>
  <si>
    <t>Namjenski primici od zaduživanja PK</t>
  </si>
  <si>
    <t xml:space="preserve">UKUPNO PRIMICI </t>
  </si>
  <si>
    <t>UKUPNO PRIHODI</t>
  </si>
  <si>
    <t xml:space="preserve">UKUPNO RASHODI </t>
  </si>
  <si>
    <t>UKUPNO RASHODI</t>
  </si>
  <si>
    <t xml:space="preserve">UKUPNO IZDACI </t>
  </si>
  <si>
    <t>Broj novoupisane djece (akt.5.1. Redovna djelatnost vrtića, PPGS)</t>
  </si>
  <si>
    <t>Cilj igraonice je upoznati djecu s narodnim običajima i tradicijom te bogatstvom i raznovrsnošću narodnih nošnji, melodija, pjesama i igara kao i razvijati sluh,  ritam i motoriku.</t>
  </si>
  <si>
    <t>Broj djece u Waldorfskom programu</t>
  </si>
  <si>
    <t>Broj djece u umjetničko -likovnom programu</t>
  </si>
  <si>
    <t>-rashodi za intelektualne usluge od 12.500 eura u 2025.g. koje su planirane za provedbu Aloha programa i Mindfulness-a.</t>
  </si>
  <si>
    <t>-od sufinanciranja roditelja u 2025.g. planira se ostvariti 557.000 eura (u pedagoškoj 2024./2025. godini su 32 odgojne skupine; 30 u redovnom 10-satnom programu sa 609 djece, te 2 skupine u posebnom Montessori programu sa 43-je djece) + planirani višak u 2025.g. u iznosu 10.000 eura. Do povećnja je došlo dogradnjom centralnog objekta u Krklecovoj sa 6 odgojnih skupina od 1.9.2024.g. Povećanje prihoda u 2026.g. planira se temeljem izgradnje objekta u Perivoju (7 odgojnih skupina) te iznosi 650.000 eura, isto i za 2027.g.</t>
  </si>
  <si>
    <t>U 2025.g. osnovica za plaću će iznositi 660 eura dok se koeficijenti složenosti poslova te ostala materijalna prava propisuju Pravilnicima o radu dječjih vtića. Koeficijenti složenosti poslova  povećani su od 1.10.2024.g.. Ostali rashodi za zaposlene odnose se na neporeziva materijalna prava (regres i božićnicu, uskrsnicu,dar za dijete, naknadu za topli obrok).</t>
  </si>
  <si>
    <t>-          Uputa za izradu proračuna Grada Samobora za razdoblje 2025.-2027.godine</t>
  </si>
  <si>
    <t>DV Izvor započeo je s provođenjem alternativnog 10-satnog odgojno-obrazovnog programa prema koncepciji Marije Montessori u pedagoškoj godini 2015./16. Montessori metoda je filozofija odgoja koja objedinjuje teoriju ličnosti i razvoja i pedagoške tehnike temeljene na poštivanju prava djeteta, njegovih prirodnih sposobnosti i ljubavi prema djetetu. Montessori program se provodi za dvije skupine u centralnom objektu u Ulici Gustava Krkleca.</t>
  </si>
  <si>
    <t>Financijska sredstva za provođenje Posebnog programa – Montessori proizlaze iz roditeljskih uplata. Naime, cijena za djecu uključenu u Montessori program uvećava se za 53,09 € mjesečno na redoviti iznos roditeljske uplate od 76,98 €. Sredstva se ulažu dalje u program, i to: dodatke na plaću 6 odgojiteljica, njihovo stručno obrazovanje i usavršavanje te nabavu didaktike.</t>
  </si>
  <si>
    <t>U DV Izvor, objektima u Mlinskoj ulici i Ulici Gustava Krkleca, provodi se kraći program folklorne igraonice. Ovom aktivnošću dodatno se obogaćuje program predškolskog odgoja te se djecu od najranije dobi potiče na učenje o tradiciji i kulturnoj baštini samoborskog kraja. Mjesečna cijena po djetetu iznosi 24,00 €, a pokriva naknade za voditeljice igraonice.</t>
  </si>
  <si>
    <t>Program predškole obvezan je program odgojno-obrazovnoga rada s djecom u godini dana prije polaska u osnovnu školu te se provodi u trajanju od 250 sati.
Program predškole zajedno sa programom za djecu s teškoćama koja su integrirana u redovite odgojno-obrazovne skupine u DV Izvor sufinanciran je od strane Ministarstva znanosti i obrazovanja.
Iz navedenih sredstava unutar ove aktivnosti vrši se nabava uređaja, strojeva i opreme, didaktike i materijala za odgojne skupine te se financira stručno usavršavanje odgojitelja. 
Iz sredstava Grada podmiruju se troškovi prijevoza za djecu s udaljenih područja koji su polaznici obveznog programa predškole 
Ishodište za procjenu planiranih rashoda u razdoblju od 2025. – 2027. godine temelji se na broju djece u programu predškole i djece s teškoćama koja su integrirana u redovite programe te iznosima sufinanciranja od strane Ministarstva znanosti, obrazovanja i mladih, i to:
- 3,60 € po djetetu u programu predškole
- od 53,00 € do 106,00 € po djetetu s teškoćama u razvoju.
Isplata se vrši u više ciklusa.
Ministarstvo znanosti, obrazovanja i mladih upućuje dječje vrtiće da doznačena sredstva koriste za nabavu didaktičkih sredstava, stručno usavršavanje, nabavu stručne literature te materijala i opreme za odgojne skupine.</t>
  </si>
  <si>
    <t>Waldorfska pedagogija obuhvaća cjeloviti razvoj djece kroz aktivnosti koje zahvaćaju volju, emocije i intelekt, kroz prirodne materijale i umirujući prostor, prateći prirodni i zdrav dnevni, tjedni i godišnji ritam svih aktivnosti. Alternativni program odgojno – obrazovnog rada prema Waldorfskoj koncepciji DV Izvor provodit će u jednoj mješovitoj vrtićnoj skupini s najviše 20 upisane djece u skupini u trajanju od 10 sati dnevno, a na temelju suglasnosti dobivene od Ministarstva znanosti, obrazovanja i mladih. S održavanjem programa DV Izvor planira započeti u 2025. godini.
Financijska sredstva za provođenje programa proizlaze iz roditeljskih uplata.</t>
  </si>
  <si>
    <t>Opći cilj programa je sustavno podržavanje, razvijanje i poticanje ljubavi i interesa djeteta prema likovnom izričaju. Pozornost se posvećuje doživljajnom učenju, jačanju dječjeg samopouzdanja i samoinicijative te poticanju komunikacije temeljene na demokratskim načelima, a sve to u cilju unapređenja kvalitete življenja djece u vrtiću.
Posebni 10-satni likovni program DV Izvor provodit će u jednoj mješovitoj vrtićnoj skupini za djecu od navršene četvrte godine života do polaska u osnovnu školu s najviše 22 upisane djece u skupini, a na temelju suglasnosti dobivene od Ministarstva znanosti, obrazovanja i mladih. S održavanjem programa DV Izvor planira započeti u 2025. godini.
Financijska sredstva za provođenje programa proizlaze iz roditeljskih uplata.</t>
  </si>
  <si>
    <t>Opći cilj programa je organizirati sustavnu identifikaciju potencijalno darovite djece i poticati cjeloviti razvoj potencijalno darovite djece kroz individualizirani i diferencirani pristup u skladu s njihovim potrebama, sposobnostima, interesima i stilovima učenja.
Kraći program odgojno – obrazovnog rada za potencijalno darovitu djecu DV Izvor provodit će za potencijalno darovitu djecu s najviše 22 upisane djece u skupini u trajanju od 3 sata dnevno, a na temelju suglasnosti dobivene od Ministarstva znanosti, obrazovanja i mladih. S održavanjem programa DV Izvor planira započeti u 2025. godini.
Financijska sredstva za provođenje programa proizlaze iz roditeljskih uplata.</t>
  </si>
  <si>
    <t>Rashodi su predviđeni za nabavu nefinancijske imovine za DV Izvor iz izvora Opći prihodi i primici, roditeljskih uplata i sredstava pomoći iz Državnog proračuna za fiskalnu održivost dječjih vrtića.                                                                                                                                 Nabava nefinancijske imovine vrši se sukcesivno tijekom godine, sukladno Planu nabave (uredska oprema i namještaj, komunikacijska oprema, klima uređaji, sprave za igrališta, uređaji, strojevi i oprema za ostale namjene).
Planirana financijska sredstva temelje se na iskazanim potrebama DV Izvor za nabavu dugotrajne nefinancijske imovine te informativnim ponudama za nabavu iste.</t>
  </si>
  <si>
    <t>Pokazatelj uspješnosti</t>
  </si>
  <si>
    <t>Polazna vrijednost 2024.</t>
  </si>
  <si>
    <r>
      <t xml:space="preserve">Ukupni broj upisane djece u </t>
    </r>
    <r>
      <rPr>
        <sz val="10"/>
        <color theme="1"/>
        <rFont val="Times New Roman"/>
        <family val="1"/>
        <charset val="238"/>
      </rPr>
      <t xml:space="preserve">redovni 10-satni program i  djece uključene u kraći </t>
    </r>
    <r>
      <rPr>
        <sz val="10"/>
        <color rgb="FF000000"/>
        <rFont val="Times New Roman"/>
        <family val="1"/>
        <charset val="238"/>
      </rPr>
      <t>program predškole (akt. 5.1. Redovna djelatnost vrtića, PPGS).</t>
    </r>
  </si>
  <si>
    <t>Očekuje se povećanje broja djece zbog izgradnje novog objekta u Perivoju (početak 2026.g.) čime će se osigurati mjesta za 7 novih odgojno – obrazovnih skupina</t>
  </si>
  <si>
    <t>Broj novoupisane djece</t>
  </si>
  <si>
    <t xml:space="preserve">Ukupni broj školskih obveznika uključenih u 10-satni program. </t>
  </si>
  <si>
    <t>Broj djece u kraćem programu predškole</t>
  </si>
  <si>
    <t xml:space="preserve">Waldorfska pedagogija obuhvaća cjeloviti razvoj djece kroz aktivnosti koje zahvaćaju volju, emocije i intelekt, kroz prirodne materijale i umirujući prostor, prateći prirodni i zdrav dnevni, tjedni i godišnji ritam svih aktivnosti. </t>
  </si>
  <si>
    <t>-</t>
  </si>
  <si>
    <t>Opći cilj programa je sustavno podržavanje, razvijanje i poticanje ljubavi i interesa djeteta prema likovnom izričaju. Pozornost se posvećuje doživljajnom učenju, jačanju dječjeg samopouzdanja i samoinicijative te poticanju komunikacije temeljene na demokratskim načelima, a sve to u cilju unapređenja kvalitete življenja djece u vrtiću.</t>
  </si>
  <si>
    <t>Na temelju  članka 38. Zakona o proračunu (Narodne novine br.144/21) i članka 41. Statuta Dječjeg vrtića Izvor (Službene vijesti Grada Samobora br. 4/19., 2/21 i 10/22) Upravno vijeće DV Izvor na svojoj 52. sjednici održanoj 12.11.2024. godine donijelo je :</t>
  </si>
  <si>
    <t>E) UKUPNO FINANCIJSKI PLAN (A.+B.+C.+D)</t>
  </si>
  <si>
    <t>Razred i naziv</t>
  </si>
  <si>
    <t>PRIJENOS VIŠKA/MANJKA IZ PRETHODNE(IH) GODINE</t>
  </si>
  <si>
    <t>PRIJENOS VIŠKA/MANJKA U SLJEDEĆE RAZDOBLJE</t>
  </si>
  <si>
    <t>VIŠAK/MANJAK + NETO FINANCIRANJE + PRIJENOS VIŠKA/MANJKA IZ PRETHODNE(IH) GODINE - PRIJENOS VIŠKA/MANJKA U SLJEDEĆE RAZDOBLJE</t>
  </si>
  <si>
    <t>Izvor 4.7.</t>
  </si>
  <si>
    <t>Izvor 4.6.</t>
  </si>
  <si>
    <t>Izvor 3.1.</t>
  </si>
  <si>
    <t>Izvor 1.1.</t>
  </si>
  <si>
    <t>Izvor 5.1.</t>
  </si>
  <si>
    <t>Izvor 5.4.</t>
  </si>
  <si>
    <t>Izvor 5.5.</t>
  </si>
  <si>
    <t>Izvor 6.3.</t>
  </si>
  <si>
    <t>Izvor 7.3.</t>
  </si>
  <si>
    <t>Opći prihodi i  primici</t>
  </si>
  <si>
    <t>Vlastiti prihodi PK</t>
  </si>
  <si>
    <t>Prihodi za posebne namjene PK</t>
  </si>
  <si>
    <t>Prihodi za posebne namjene PK - višak</t>
  </si>
  <si>
    <t>Pomoći</t>
  </si>
  <si>
    <t>Pomoći PK</t>
  </si>
  <si>
    <t>Pomoći PK - višak</t>
  </si>
  <si>
    <t>Donacije PK</t>
  </si>
  <si>
    <t>Prih. od prod. ili zamj. nef. imovine i nakn. s nasl. os. PK</t>
  </si>
  <si>
    <t>DJEČJI VRTIĆ IZVOR</t>
  </si>
  <si>
    <t>GLAVA 00440</t>
  </si>
  <si>
    <t>DJEČJI VRTIĆI</t>
  </si>
  <si>
    <t>RAZDJEL  004</t>
  </si>
  <si>
    <t>UPRAVNO ODJEL ZA DRUŠTVENE DJELATNOSTI</t>
  </si>
  <si>
    <t xml:space="preserve">Troškove redovne djelatnosti DV Izvor snose osnivač ustanove – Grad Samobor, roditelji djece koja polaze vrtić, a djelomično se pokrivaju i sredstvima pomoći iz Državnog proračuna za fiskalnu održivost dječjih vrtića.
Unutar ove aktivnosti, iz izvora opći prihodi i primici, financiraju se rashodi za zaposlene (bruto plaće, plaće za prekovremeni rad, doprinosi na plaće, ostali rashodi za zaposlene: regres, božićnice i dr.) te dio rashoda za energente, usluge tekućeg i investicijskog održavanja i računalne usluge. Financira se i naknada zbog nezapošljavanja osoba s invaliditetom.
Iznosi za plaće, doprinose i ostala materijalna prava planirani su na bazi 144 djelatnika. 
Osnovica za obračun plaće utvrđuje se Odlukom o izvršavanju Proračuna Grada Samobora, a za 2025. godinu planirana je osnovica od  660 € uz uvećanje mase plaće za 10%. Također, planirana su sredstva za trinaest mjesečnih rashoda za zaposlene, a temeljem novog Pravilnika o proračunskom računovodstvu i Računskom planu kojim se ukida račun 193 Kontinuirani rashodi budućih razdoblja. Koeficijenti složenosti poslova te ostala materijalna prava propisuju se Pravilnikom o radu.
Planira se povećanje broja zaposlenih u 2026. godini zbog izgradnje novog objekta u Perivoju (za 7 skupina
Svi ostali troškovi vrtića (prehrana djece, materijalni izdaci, energija i komunalije, tekuće održavanje objekata i opreme, nabava namještaja i opreme, nabava sitnog materijala) financiraju se roditeljskim uplatama, vlastitim prihodima vrtića te sredstvima pomoći iz državnog proračuna za fiskalnu održivost dječjih vrtića. Ishodište za procjenu navedenih troškova u razdoblju 2025. – 2027. godine je upisani broj djece u pedagoškoj godini 2024./2025. </t>
  </si>
  <si>
    <t>VIŠAK/MANJAK+NETO FINANCIRANJE</t>
  </si>
  <si>
    <t>VIŠAK / MANJAK IZ PRETHODNE(IH) GODINE KOJI ĆE SE RASPOREDITI / POKRITI</t>
  </si>
  <si>
    <t xml:space="preserve">VIŠAK/MANJAK TEKUĆE GODINE (VIŠAK/MANJAK + NETO FINANCIRANJE) </t>
  </si>
  <si>
    <r>
      <t>7.3.PRIHODI OD NEFINACIJSKE IMOVINE-</t>
    </r>
    <r>
      <rPr>
        <i/>
        <sz val="11"/>
        <color theme="1"/>
        <rFont val="Times New Roman"/>
        <family val="1"/>
        <charset val="238"/>
      </rPr>
      <t xml:space="preserve"> u iznosu 1.327 eura godišnje od refundacija šteta po osnovi osiguranja za 2025.g., 1.300 eura za 2026.g. i 1.500 eura za 2027.g.</t>
    </r>
  </si>
  <si>
    <r>
      <t xml:space="preserve">4.6. PRIHODI  ZA POSEBNE NAMJENE PK </t>
    </r>
    <r>
      <rPr>
        <i/>
        <sz val="11"/>
        <color theme="1"/>
        <rFont val="Times New Roman"/>
        <family val="1"/>
        <charset val="238"/>
      </rPr>
      <t>obuhvaćaju rashode za zaposlene (plaće i doprinosi na plaće) za 2 voditeljice folklornih igraonica (Krklecova i Mlinska) i uvećanje plaće za šest odgojiteljica u posebnom programu – Montessori (2 odgojne skupine), budući da se odgojiteljicama koje rade u posebnom programu Montessori plaća uvećava kroz stimulaciju 15%, a voditeljice folklorne igraonice ostvaruju pravo na uvećanje bruto plaće u iznosu od 45% od mjesečne uplate roditelja po djetetu. Uvećanja plaće su u skladu s čl. 77 Pravilnika o radu. U 2025.g. planirano je otvaranje posebnog programa Waldorf sa 2 odgojitelja (1 odgojna skupina), likovni program sa 2 odgojitelja (1 odgojna skupina) i kraći program za darovitu djecu sa 2 voditelja te su rashodi na temelju toga planirani i povećani.</t>
    </r>
  </si>
  <si>
    <r>
      <t xml:space="preserve">1.1.OPĆI PRIHODI I PRIMICI </t>
    </r>
    <r>
      <rPr>
        <i/>
        <sz val="11"/>
        <color theme="1"/>
        <rFont val="Times New Roman"/>
        <family val="1"/>
        <charset val="238"/>
      </rPr>
      <t>i obuhvaćaju:</t>
    </r>
  </si>
  <si>
    <r>
      <t>3.1. VLASTITI PRIHOD PK</t>
    </r>
    <r>
      <rPr>
        <i/>
        <sz val="11"/>
        <color theme="1"/>
        <rFont val="Times New Roman"/>
        <family val="1"/>
        <charset val="238"/>
      </rPr>
      <t xml:space="preserve"> obuhvaćaju rashode za sredstva za čišćenje, za prostore koji se iznajmljuju, a u skladu s Pravilnikom o mjerilima i načinu korištenja vlastitih prihoda. I planirani su za 2025.g. 11.301 eur i 12.001 eur za 2026.g. i 2027.g.</t>
    </r>
  </si>
  <si>
    <r>
      <t xml:space="preserve">4.6. PRIHODI  ZA POSEBNE NAMJENE PK </t>
    </r>
    <r>
      <rPr>
        <sz val="11"/>
        <color theme="1"/>
        <rFont val="Times New Roman"/>
        <family val="1"/>
        <charset val="238"/>
      </rPr>
      <t>obuhvaćaju</t>
    </r>
    <r>
      <rPr>
        <b/>
        <sz val="11"/>
        <color theme="1"/>
        <rFont val="Times New Roman"/>
        <family val="1"/>
        <charset val="238"/>
      </rPr>
      <t>:</t>
    </r>
  </si>
  <si>
    <r>
      <t xml:space="preserve">5.1.POMOĆI (prema Odluci o dodjeli sredstava za fiskalnu održivost dječjih vrtića za pedagošku godinu 2024./2025. Vlade RH ) </t>
    </r>
    <r>
      <rPr>
        <i/>
        <sz val="11"/>
        <color theme="1"/>
        <rFont val="Times New Roman"/>
        <family val="1"/>
        <charset val="238"/>
      </rPr>
      <t>i obuhvaćaju:</t>
    </r>
  </si>
  <si>
    <r>
      <t xml:space="preserve">5.4. POMOĆI PK </t>
    </r>
    <r>
      <rPr>
        <i/>
        <sz val="11"/>
        <color theme="1"/>
        <rFont val="Times New Roman"/>
        <family val="1"/>
        <charset val="238"/>
      </rPr>
      <t>i obuhvaćaju:</t>
    </r>
  </si>
  <si>
    <r>
      <rPr>
        <b/>
        <i/>
        <sz val="11"/>
        <color theme="1"/>
        <rFont val="Times New Roman"/>
        <family val="1"/>
        <charset val="238"/>
      </rPr>
      <t>5.5. POMOĆI PK - VIŠAK</t>
    </r>
    <r>
      <rPr>
        <i/>
        <sz val="11"/>
        <color theme="1"/>
        <rFont val="Times New Roman"/>
        <family val="1"/>
        <charset val="238"/>
      </rPr>
      <t xml:space="preserve"> </t>
    </r>
  </si>
  <si>
    <r>
      <t>6.3. DONACIJE PK</t>
    </r>
    <r>
      <rPr>
        <b/>
        <i/>
        <sz val="11"/>
        <color theme="1"/>
        <rFont val="Times New Roman"/>
        <family val="1"/>
        <charset val="238"/>
      </rPr>
      <t xml:space="preserve"> </t>
    </r>
    <r>
      <rPr>
        <i/>
        <sz val="11"/>
        <color theme="1"/>
        <rFont val="Times New Roman"/>
        <family val="1"/>
        <charset val="238"/>
      </rPr>
      <t>obuhvaćaju rashode za izradu kostima za fašnik (od TZ Grada Samobora), potrošni materijal za grupe od dobivene nagrade za sudjelovanje na fašniku te za rashode sitnog inventara, didaktike i ostale rashode poslovanja</t>
    </r>
    <r>
      <rPr>
        <sz val="11"/>
        <color theme="1"/>
        <rFont val="Times New Roman"/>
        <family val="1"/>
        <charset val="238"/>
      </rPr>
      <t>i planirani su u ukupnom iznosu od 3.400 eura u 2025.g. te 3.500 eura u 2026.g. i 2027.g.</t>
    </r>
  </si>
  <si>
    <r>
      <rPr>
        <b/>
        <i/>
        <sz val="11"/>
        <color theme="1"/>
        <rFont val="Times New Roman"/>
        <family val="1"/>
        <charset val="238"/>
      </rPr>
      <t>1.1.OPĆI PRIHODI I PRIMICI</t>
    </r>
    <r>
      <rPr>
        <i/>
        <sz val="11"/>
        <color theme="1"/>
        <rFont val="Times New Roman"/>
        <family val="1"/>
        <charset val="238"/>
      </rPr>
      <t xml:space="preserve"> i obuhvaćaju rashode za nabavku uređaja, strojeva i opreme za ostale namjene u iznosu od 10.000 eura u 2025.g. </t>
    </r>
  </si>
  <si>
    <r>
      <t>5.4.POMOĆI PK</t>
    </r>
    <r>
      <rPr>
        <sz val="11"/>
        <color theme="1"/>
        <rFont val="Times New Roman"/>
        <family val="1"/>
        <charset val="238"/>
      </rPr>
      <t xml:space="preserve"> </t>
    </r>
    <r>
      <rPr>
        <i/>
        <sz val="11"/>
        <color theme="1"/>
        <rFont val="Times New Roman"/>
        <family val="1"/>
        <charset val="238"/>
      </rPr>
      <t>i obuhvaćaju kupnju opreme za potrebe predškole i djece s TUR-om u iznosu od po 11.000 eura za sve tri godine</t>
    </r>
  </si>
  <si>
    <r>
      <t xml:space="preserve">Razvojna mjera </t>
    </r>
    <r>
      <rPr>
        <i/>
        <sz val="10"/>
        <color theme="1"/>
        <rFont val="Times New Roman"/>
        <family val="1"/>
        <charset val="238"/>
      </rPr>
      <t>(poveznica sa strateškim okvirom Provedbenog programa Grada Samobora za razdoblje 2021. – 2025.):</t>
    </r>
  </si>
  <si>
    <t>KLASA: 400-02/24-01/01</t>
  </si>
  <si>
    <t>Financijski plan za 2025.g. i projekcije za 2026. i 2027. godinu objavit će se na službenoj Internet stranici Dječjeg vrtića Izvor, a stupa na snagu 1.1.2025.godine.</t>
  </si>
  <si>
    <t>Brojčana oznaka i naziv</t>
  </si>
  <si>
    <t>-63612-tekuće pomoći iz državnog proračuna, Ministarstva znanosti i obrazovanja za program predškole i djecu s teškoćama u  iznos od po 16.000 eura za 2024.g.,2025.g.i 2026.g. + planirani višak u iznosu 3.000 eura za 2025.g.</t>
  </si>
  <si>
    <t>- od najma prostora (dvorana u objektu Bregana, dvorene i prostorija u objektu Krklecova i prostorija u objektu Mlinska) u 2025.g. planira se ostvariti 11.300 eura te po 12.000 eura u naredne dvije godine</t>
  </si>
  <si>
    <r>
      <t>1.1.OPĆI PRIHODI I PRIMICI -</t>
    </r>
    <r>
      <rPr>
        <i/>
        <sz val="11"/>
        <color theme="1"/>
        <rFont val="Times New Roman"/>
        <family val="1"/>
        <charset val="238"/>
      </rPr>
      <t xml:space="preserve"> rashodi za zaposlene (plaće, doprinosi na plaće, prekovremeni rad, ostala materijalna prava zaposlenika), naknada zbog nezapošljavanja osoba s invaliditetom, prijevoz za djecu u programu predškole, računalne usluge za aplikaciju OKI TOKI (digitalizacija odgojno obrazovnog procesa), energija zbog povećane cijene energenata, usluge tekućeg i investicijskog održavanja.</t>
    </r>
  </si>
  <si>
    <r>
      <t>5.1. POMOĆI -</t>
    </r>
    <r>
      <rPr>
        <i/>
        <sz val="11"/>
        <color theme="1"/>
        <rFont val="Times New Roman"/>
        <family val="1"/>
        <charset val="238"/>
      </rPr>
      <t xml:space="preserve"> prema Odluci o dodjeli sredstava za fiskalnu održivost dječjih vrtića za pedagošku godinu 2024./2025. Vlade RH, pomoći su planirane u iznosu od 170.000 eura za 2025.g. te 210.000 eura za 2026.g. i 219.000 eura za 2027.g. te 12.500 eura u 2025.g. koje su planirane za provedbu Aloha programa i Mindfulness-a.</t>
    </r>
  </si>
  <si>
    <t>-63622-kapitalne pomoći iz državnog proračuna, Ministarstva znanosti i obrazovanja za program predškole i djecu s teškoćama u razvoju planira se ostvariti u iznosu od po 15.000 eura za 2025.g., 2026.g. i 2027.g.</t>
  </si>
  <si>
    <t>Na puno radno vrijeme je 138 zaposlenih a 6 je na nepuno (od toga 2 pomoćne osobe i 4 sa rješenjem prava rada s polovicom punog radnog vremena radi njege djeteta s teškoćama u razvoju).</t>
  </si>
  <si>
    <t xml:space="preserve"> Rashodi su planirani u iznosu od 4.236.000 eura za 2025.g., te 5.140.000 eura u 2026.g. i 5.190.000 eura u 2027.g. Planiranom izgradnjom objekta Perivoj planira se porast od 26 zaposlenih u 2026.g.</t>
  </si>
  <si>
    <t>-rashode za usluge (podskupina 323) - računalne usluge za aplikaciju OKI TOKI (digitalizacija odgojno obrazovnog procesa) u iznosu od 10.500 eura za 2025.g. i 9.000 za 2026.g. i 2027.g. te usluge tekućeg i investicijskog održavanja u iznosu od 500 eura za sve tri godine</t>
  </si>
  <si>
    <t>-naknada za prijevoz zaposlenih na posao i s posla koja iznosi 100.000 eura za 2025.g. (od 1.9.2024. su novozaposleni u 6 odgojnih skupina dogradnjom objekta u Krklecovoj te su zadržane dvije grupe u objektu Hrastina), 116.600 eura za 2026.g. i 2027.g. radi povećanja zaposlenih izgradnjom objekta u Perivoju (7 odgojnih skupina).</t>
  </si>
  <si>
    <t>-uredski materijal, potrošno za grupe, sredstva za čišćenje i održavanje, sanitetski materijal te je planirano 45.000 eura za 2025.g. (od 1.9.2024. je 6 novih odgojnih skupina dogradnjom objekta u Krklecovoj te su zadržane dvije grupe u objektu Hrastina), 51.000 eura za 2026.g. i 2027.g. radi planiranih novih 7 odgojnih skupina izgradnjom objekta u Perivoju.</t>
  </si>
  <si>
    <t>-materijal i sirovine koji obuhvačaju sve prehrambene namirnice za prehranu djece i planirani su u iznosima od 105.400 eura za 2025.g. te 135.600.000 eura za 2026.g. i 147.000 eura za 2027.g. radi izgradnje objekta  u Perivoju. Ostatak je planiran iz izvora 5.1. POMOĆI prema Odluci o dodjeli sredstava za fiskalnu održivost dječjih vrtića za pedagošku godinu 2024./2025. Vlade RH)</t>
  </si>
  <si>
    <r>
      <t>-</t>
    </r>
    <r>
      <rPr>
        <i/>
        <sz val="11"/>
        <color theme="1"/>
        <rFont val="Times New Roman"/>
        <family val="1"/>
        <charset val="238"/>
      </rPr>
      <t>usluge telefona i pošte za koje je planirano</t>
    </r>
    <r>
      <rPr>
        <sz val="11"/>
        <color theme="1"/>
        <rFont val="Times New Roman"/>
        <family val="1"/>
        <charset val="238"/>
      </rPr>
      <t xml:space="preserve"> 5</t>
    </r>
    <r>
      <rPr>
        <i/>
        <sz val="11"/>
        <color theme="1"/>
        <rFont val="Times New Roman"/>
        <family val="1"/>
        <charset val="238"/>
      </rPr>
      <t>.000 eura za 202</t>
    </r>
    <r>
      <rPr>
        <sz val="11"/>
        <color theme="1"/>
        <rFont val="Times New Roman"/>
        <family val="1"/>
        <charset val="238"/>
      </rPr>
      <t>5</t>
    </r>
    <r>
      <rPr>
        <i/>
        <sz val="11"/>
        <color theme="1"/>
        <rFont val="Times New Roman"/>
        <family val="1"/>
        <charset val="238"/>
      </rPr>
      <t>.g.</t>
    </r>
    <r>
      <rPr>
        <sz val="11"/>
        <color theme="1"/>
        <rFont val="Times New Roman"/>
        <family val="1"/>
        <charset val="238"/>
      </rPr>
      <t xml:space="preserve"> i </t>
    </r>
    <r>
      <rPr>
        <i/>
        <sz val="11"/>
        <color theme="1"/>
        <rFont val="Times New Roman"/>
        <family val="1"/>
        <charset val="238"/>
      </rPr>
      <t>5.600 eura za 2026.g. i 2027.g</t>
    </r>
    <r>
      <rPr>
        <sz val="11"/>
        <color theme="1"/>
        <rFont val="Times New Roman"/>
        <family val="1"/>
        <charset val="238"/>
      </rPr>
      <t>.</t>
    </r>
  </si>
  <si>
    <t>-licence –za antivirusni program planirani su u iznosu od po 500 eura za svaku godinu</t>
  </si>
  <si>
    <t>-intelektualne i osobne usluge-usluge odvjetnika, zaštita na radu za koje je planirano 1.000 eura za sve tri godine</t>
  </si>
  <si>
    <t>-materijal i sirovine koji obuhvačaju sve prehrambene namirnice za prehranu djece i planirani su u iznosu od 144.000 za 2025.g., 159.350 eura za 2026.g. i 151.900 eura za 2027.g.</t>
  </si>
  <si>
    <t>URBROJ: 238-27-80-03-24-10</t>
  </si>
  <si>
    <t>PRIJEDLOG FINANCIJSKOG PLANA DJEČJEG VRTIĆA IZVOR ZA 2025. I PROJEKCIJE ZA 2026. I 2027. GODINU</t>
  </si>
  <si>
    <t>RAZLIKA VIŠAK / MANJAK IZ PRETHODNE(IH) GODINE KOJI ĆE SE RASPOREDITI / POKRITI</t>
  </si>
  <si>
    <t>Ukupni rashodi poslovanja (razred 3-Rashodi poslovanja i 4-Rashodi za nabavu nefinancijske imovine) planirani su u iznosu od:</t>
  </si>
  <si>
    <t>2025.g. - 3 - Rashodi poslovanja 5.087.995 eura i 4 -Rashodi za nabavu nefinancijske imovine 53.700 eura</t>
  </si>
  <si>
    <t>2026.g. - 3 - Rashodi poslovanja 6.061.151 eura i 4 -Rashodi za nabavu nefinancijske imovine 64.950 eura</t>
  </si>
  <si>
    <t>2027.g. - 3 - Rashodi poslovanja 6.104.601 eura i 4 -Rashodi za nabavu nefinancijske imovine 81.400 eura</t>
  </si>
  <si>
    <r>
      <t xml:space="preserve">1.1.OPĆI PRIHODI I PRIMICI </t>
    </r>
    <r>
      <rPr>
        <i/>
        <sz val="11"/>
        <color theme="1"/>
        <rFont val="Times New Roman"/>
        <family val="1"/>
        <charset val="238"/>
      </rPr>
      <t>i obuhvaćaju rashode za zaposlene (plaće, doprinosi na plaće, prekovremeni rad i ostala materijalna prava zaposlenika) za 144 zaposlena u pedagoškoji 2024./2025.godini. Stalno zaposlenih je 107, a na određeno 37 djelatnika (od čega su 34 pomoćne osoba i asistenti).</t>
    </r>
  </si>
  <si>
    <t>-rashode za materijal i energiju (podskupina 322) - u 2025.g. je planirano 50.000 eura za energiju radi visoke cijene energenata  te po 60.000 eura u 2026.g i 2027.g.</t>
  </si>
  <si>
    <t>-rashode za usluge (podskupina 323) – prijevoz za djecu u programu predškole. Visina ove vrste prihoda ovisi o tome da li će biti obveznika pohađanja kraćeg programa predškole s udaljenijih područja (više od 20 km). Za 2025.g. je planirano 300 eura.</t>
  </si>
  <si>
    <t>- uslugama za tekuće i investicijsko održavanje planirana je sanacija štete nastale nevremenom u hodniku objekta Krklecova i zamjenu dotrajalih električnih instalacija , natkrivanje vanjskih terasa i postavljanje vrata na dvorani od strane hodnika u objektu Bregana, vraćanja u prvobitno stanje kupaonica u objektu Hrastina prilikom završetka zakupa (kod otvaranja objekta Perivoj) te radi stalnih kvarova zbog starosti objekata i planirani su iznosi od 34.640 eura za 2025.g., 33.750 eura za 2026.g. i 36.850 eura za 2027.g.</t>
  </si>
  <si>
    <r>
      <t xml:space="preserve">7.3.PRIHODI OD PROD. ILI ZAMJ. NEFINANCIJSKE IMOVINE I NAKN. S NASL. OS. PK </t>
    </r>
    <r>
      <rPr>
        <i/>
        <sz val="11"/>
        <color theme="1"/>
        <rFont val="Times New Roman"/>
        <family val="1"/>
        <charset val="238"/>
      </rPr>
      <t>-za usluge tekućeg i investicijskog održavanja u iznosu od 1.327 eura za 2025.g. te 1.300 eura za 2026.g. i 1.500 eura za 2027.g.</t>
    </r>
  </si>
  <si>
    <r>
      <t>4.6. PRIHODI  ZA POSEBNE NAMJENE</t>
    </r>
    <r>
      <rPr>
        <b/>
        <i/>
        <sz val="11"/>
        <color theme="1"/>
        <rFont val="Times New Roman"/>
        <family val="1"/>
        <charset val="238"/>
      </rPr>
      <t xml:space="preserve"> PK </t>
    </r>
    <r>
      <rPr>
        <i/>
        <sz val="11"/>
        <color theme="1"/>
        <rFont val="Times New Roman"/>
        <family val="1"/>
        <charset val="238"/>
      </rPr>
      <t>i obuhvaćaju bankarske usluge i usluge platnog prometa te zatezne kamate u iznosu od 3.050 eura za 2025.g., 3.550 eura za 2026.g. i  2027.g.</t>
    </r>
  </si>
  <si>
    <r>
      <t xml:space="preserve">4.6. PRIHODI  ZA POSEBNE </t>
    </r>
    <r>
      <rPr>
        <b/>
        <i/>
        <sz val="11"/>
        <color theme="1"/>
        <rFont val="Times New Roman"/>
        <family val="1"/>
        <charset val="238"/>
      </rPr>
      <t xml:space="preserve">NAMJENE PK </t>
    </r>
    <r>
      <rPr>
        <i/>
        <sz val="11"/>
        <color theme="1"/>
        <rFont val="Times New Roman"/>
        <family val="1"/>
        <charset val="238"/>
      </rPr>
      <t>i obuhvaćaju financiranje nabave namještaja (stolice i stol za zbornicu u Bregani i garderobe za tehničko osoblje ); opreme za održavanje i zaštitu (klima uređaji za Mlinsku, Breganu i Krklecovu); uređaja, stojeva i oprema za ostale namjene (usisivač) u  iznosu od 12.700 eura za 2025.g., 9.300 eura za 2026.g. i 2027.g</t>
    </r>
    <r>
      <rPr>
        <sz val="11"/>
        <color theme="1"/>
        <rFont val="Times New Roman"/>
        <family val="1"/>
        <charset val="238"/>
      </rPr>
      <t>.</t>
    </r>
  </si>
  <si>
    <r>
      <t>5.1.POMOĆI</t>
    </r>
    <r>
      <rPr>
        <sz val="11"/>
        <color theme="1"/>
        <rFont val="Times New Roman"/>
        <family val="1"/>
        <charset val="238"/>
      </rPr>
      <t xml:space="preserve"> </t>
    </r>
    <r>
      <rPr>
        <i/>
        <sz val="11"/>
        <color theme="1"/>
        <rFont val="Times New Roman"/>
        <family val="1"/>
        <charset val="238"/>
      </rPr>
      <t>i obuhvaćaju kupnju sprava za parkove i opreme za sobe u iznosu od 20.000 eura za 2025.g., 44.650 eura za 2026.g. i 61.100 eura za 2027.g.</t>
    </r>
  </si>
  <si>
    <t>Tekući plan 
2024.</t>
  </si>
  <si>
    <t>Plan 
2025.</t>
  </si>
  <si>
    <t>Projekcija 
2026.</t>
  </si>
  <si>
    <t>Projekcija 
2027.</t>
  </si>
  <si>
    <t>PRENESENI VIŠAK I MANJAK I VIŠEGODIŠNJI PLAN URAVNOTEŽENJA</t>
  </si>
  <si>
    <t>OBRAZLOŽENJE POSEBNOG DIJELA FINANCIJSKOG PLANA ZA RAZDOBLJE 2025.g. - 2027.g.</t>
  </si>
  <si>
    <r>
      <t>66</t>
    </r>
    <r>
      <rPr>
        <i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>Prihodi od prodaje proizvoda i robe te pruženih usluga, prihodi od donacija te povrati po protestiranim jamstvima pod kojima su planirani iz izvora:</t>
    </r>
  </si>
  <si>
    <t>-zdravstvene usluge koje se refundiraju i planirane su u iznosu od u iznosu od po 1.327 eura za 2025.g. te 1.000 eura za 2026.g. i 2027.g.</t>
  </si>
  <si>
    <t xml:space="preserve">Novim Pravilnikom o proračunskim klasifikacijama (Narodne novine 4/24), člancima 15. do 17., utvrđene su </t>
  </si>
  <si>
    <t>Brojčane oznake i nazivi razreda utvrđeni su kako slijedi:</t>
  </si>
  <si>
    <t>brojčane oznake izvora financiranja koje su razvrstane u razrede i skupine.</t>
  </si>
  <si>
    <t>1. Opći prihodi i primici,</t>
  </si>
  <si>
    <t>2. Doprinosi,</t>
  </si>
  <si>
    <t>3. Vlastiti prihodi,</t>
  </si>
  <si>
    <t>4. Prihodi za posebne namjene,</t>
  </si>
  <si>
    <t>5. Pomoći,</t>
  </si>
  <si>
    <t>6. Donacije,</t>
  </si>
  <si>
    <t>7. Prihodi od prodaje ili zamjene nefinancijske imovine i naknade s naslova osiguranja te</t>
  </si>
  <si>
    <t>8. Namjenski primici.</t>
  </si>
  <si>
    <t>-energija (električna energija, plin i gorivo za vozilo) za koju je planirano 80.000 eura za 2025.g., 81.200 eura za 2026.g. i 2027.g. a razlika zbog povečanja cijene planirana je iz OPP-a i Izvora 5.1. POMOĆI prema Odluci o dodjeli sredstava za fiskalnu održivost dječjih vrtića.</t>
  </si>
  <si>
    <t>Preneseni višak prihoda nad rashodima u Financijskom planu za 2025.g. i projekciji za 2026. i 2027. godinu utvrđuje se kako slijedi:</t>
  </si>
  <si>
    <r>
      <rPr>
        <b/>
        <sz val="12"/>
        <color theme="1"/>
        <rFont val="Times New Roman"/>
        <family val="1"/>
        <charset val="238"/>
      </rPr>
      <t xml:space="preserve">64-Prihodi od imovine pod kojima su iz izvor:                 </t>
    </r>
    <r>
      <rPr>
        <b/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</t>
    </r>
    <r>
      <rPr>
        <b/>
        <i/>
        <sz val="11"/>
        <color theme="1"/>
        <rFont val="Times New Roman"/>
        <family val="1"/>
        <charset val="238"/>
      </rPr>
      <t xml:space="preserve"> 3.1. VLASTITI PRIHODI PK </t>
    </r>
    <r>
      <rPr>
        <i/>
        <sz val="11"/>
        <color theme="1"/>
        <rFont val="Times New Roman"/>
        <family val="1"/>
        <charset val="238"/>
      </rPr>
      <t>planirani prihodi od kamata u iznosu od 1 eura</t>
    </r>
  </si>
  <si>
    <t>-63414 - tekuće pomoći od izvanproračunskih korisnika za refundacije od HZMO-a, HZZ-a i HZZO-a 1.327 eura za 2025.g. i 1.000 eura za 2025.g. i 2026.g.</t>
  </si>
  <si>
    <t>Broj djece u kraćem programu za nadarenu djecu</t>
  </si>
  <si>
    <t>Opći cilj programa je organizirati sustavnu identifikaciju potencijalno darovite djece i poticati cjeloviti razvoj potencijalno darovite djece kroz individualizirani i diferencirani pristup u skladu s njihovim potrebama, sposobnostima, interesima i stilovima učenja.</t>
  </si>
  <si>
    <t>Primici od financijske imovine i zaduživanja i izdaci za financijsku imovinu i otplatu zajmova u Financijskom planu za 2025.g. i projekciji za 2026. i 2027. godinu utvrđuju se u Računu financiranja po ekonomskoj klasifikaciji i izvorima financiranja kako slijedi:</t>
  </si>
  <si>
    <t>Prihodi i rashodi u Financijskom planu za 2025.g. i projekciji za 2026. i 2027. godinu utvrđuju se u Računu prihoda i rashoda  po izvorima financiranja kako slijedi: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</si>
</sst>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25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Geneva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rgb="FF0D0D0D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 tint="4.9989318521683403E-2"/>
      <name val="Calibri"/>
      <family val="2"/>
      <charset val="238"/>
      <scheme val="minor"/>
    </font>
    <font>
      <b/>
      <sz val="11"/>
      <color theme="1" tint="4.9989318521683403E-2"/>
      <name val="Times New Roman"/>
      <family val="1"/>
      <charset val="238"/>
    </font>
    <font>
      <sz val="11"/>
      <color theme="1" tint="4.9989318521683403E-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0"/>
      <color rgb="FF0D0D0D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94C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 applyNumberFormat="0" applyBorder="0" applyProtection="0"/>
    <xf numFmtId="0" fontId="2" fillId="0" borderId="0" applyNumberFormat="0" applyBorder="0" applyProtection="0"/>
    <xf numFmtId="44" fontId="6" fillId="0" borderId="0" applyFont="0" applyFill="0" applyBorder="0" applyAlignment="0" applyProtection="0"/>
  </cellStyleXfs>
  <cellXfs count="344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8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left" wrapText="1"/>
    </xf>
    <xf numFmtId="164" fontId="13" fillId="0" borderId="0" xfId="0" applyNumberFormat="1" applyFont="1"/>
    <xf numFmtId="0" fontId="13" fillId="2" borderId="0" xfId="0" applyFont="1" applyFill="1"/>
    <xf numFmtId="3" fontId="13" fillId="0" borderId="0" xfId="0" applyNumberFormat="1" applyFont="1"/>
    <xf numFmtId="4" fontId="13" fillId="0" borderId="0" xfId="0" applyNumberFormat="1" applyFont="1"/>
    <xf numFmtId="0" fontId="13" fillId="0" borderId="0" xfId="0" applyFont="1" applyAlignment="1">
      <alignment wrapText="1"/>
    </xf>
    <xf numFmtId="165" fontId="13" fillId="2" borderId="0" xfId="0" applyNumberFormat="1" applyFont="1" applyFill="1"/>
    <xf numFmtId="0" fontId="12" fillId="0" borderId="3" xfId="0" applyFont="1" applyBorder="1"/>
    <xf numFmtId="0" fontId="13" fillId="0" borderId="3" xfId="0" applyFont="1" applyBorder="1"/>
    <xf numFmtId="4" fontId="12" fillId="4" borderId="3" xfId="0" quotePrefix="1" applyNumberFormat="1" applyFont="1" applyFill="1" applyBorder="1" applyAlignment="1">
      <alignment horizontal="right"/>
    </xf>
    <xf numFmtId="3" fontId="13" fillId="2" borderId="0" xfId="0" applyNumberFormat="1" applyFont="1" applyFill="1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Alignment="1">
      <alignment vertical="center"/>
    </xf>
    <xf numFmtId="49" fontId="13" fillId="0" borderId="0" xfId="0" applyNumberFormat="1" applyFont="1"/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5" fillId="0" borderId="0" xfId="0" applyNumberFormat="1" applyFont="1"/>
    <xf numFmtId="49" fontId="12" fillId="0" borderId="0" xfId="0" applyNumberFormat="1" applyFont="1" applyAlignment="1">
      <alignment horizontal="left" vertical="center" indent="15"/>
    </xf>
    <xf numFmtId="49" fontId="12" fillId="0" borderId="0" xfId="0" applyNumberFormat="1" applyFont="1"/>
    <xf numFmtId="49" fontId="13" fillId="0" borderId="0" xfId="0" applyNumberFormat="1" applyFont="1" applyAlignment="1">
      <alignment horizontal="left"/>
    </xf>
    <xf numFmtId="0" fontId="1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vertical="center"/>
    </xf>
    <xf numFmtId="3" fontId="8" fillId="0" borderId="14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4" fontId="12" fillId="4" borderId="3" xfId="0" applyNumberFormat="1" applyFont="1" applyFill="1" applyBorder="1" applyAlignment="1">
      <alignment horizontal="right"/>
    </xf>
    <xf numFmtId="3" fontId="12" fillId="4" borderId="3" xfId="0" applyNumberFormat="1" applyFont="1" applyFill="1" applyBorder="1" applyAlignment="1">
      <alignment horizontal="right"/>
    </xf>
    <xf numFmtId="4" fontId="12" fillId="3" borderId="3" xfId="0" applyNumberFormat="1" applyFont="1" applyFill="1" applyBorder="1" applyAlignment="1">
      <alignment horizontal="right"/>
    </xf>
    <xf numFmtId="49" fontId="12" fillId="0" borderId="0" xfId="0" applyNumberFormat="1" applyFont="1" applyAlignment="1">
      <alignment vertical="center" wrapText="1"/>
    </xf>
    <xf numFmtId="0" fontId="13" fillId="0" borderId="5" xfId="0" applyFont="1" applyBorder="1" applyAlignment="1">
      <alignment horizontal="righ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2" fillId="2" borderId="3" xfId="0" quotePrefix="1" applyFont="1" applyFill="1" applyBorder="1" applyAlignment="1">
      <alignment horizontal="left" vertical="center"/>
    </xf>
    <xf numFmtId="0" fontId="13" fillId="2" borderId="3" xfId="0" quotePrefix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0" fontId="12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vertical="center"/>
    </xf>
    <xf numFmtId="0" fontId="12" fillId="0" borderId="0" xfId="0" quotePrefix="1" applyFont="1" applyAlignment="1">
      <alignment horizontal="left" vertical="center" wrapText="1"/>
    </xf>
    <xf numFmtId="3" fontId="12" fillId="0" borderId="0" xfId="0" applyNumberFormat="1" applyFont="1" applyAlignment="1">
      <alignment horizontal="right"/>
    </xf>
    <xf numFmtId="0" fontId="12" fillId="2" borderId="0" xfId="0" quotePrefix="1" applyFont="1" applyFill="1" applyAlignment="1">
      <alignment horizontal="left" vertical="center" wrapText="1"/>
    </xf>
    <xf numFmtId="3" fontId="12" fillId="2" borderId="0" xfId="0" applyNumberFormat="1" applyFont="1" applyFill="1" applyAlignment="1">
      <alignment horizontal="right"/>
    </xf>
    <xf numFmtId="0" fontId="12" fillId="0" borderId="0" xfId="0" quotePrefix="1" applyFont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right"/>
    </xf>
    <xf numFmtId="3" fontId="12" fillId="2" borderId="3" xfId="0" quotePrefix="1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right"/>
    </xf>
    <xf numFmtId="3" fontId="13" fillId="2" borderId="3" xfId="0" quotePrefix="1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12" fillId="2" borderId="3" xfId="0" applyFont="1" applyFill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3" fillId="2" borderId="3" xfId="0" quotePrefix="1" applyFont="1" applyFill="1" applyBorder="1" applyAlignment="1">
      <alignment horizontal="right"/>
    </xf>
    <xf numFmtId="0" fontId="13" fillId="2" borderId="3" xfId="0" quotePrefix="1" applyFont="1" applyFill="1" applyBorder="1" applyAlignment="1">
      <alignment horizontal="left"/>
    </xf>
    <xf numFmtId="4" fontId="13" fillId="2" borderId="4" xfId="0" applyNumberFormat="1" applyFont="1" applyFill="1" applyBorder="1" applyAlignment="1">
      <alignment horizontal="right"/>
    </xf>
    <xf numFmtId="16" fontId="13" fillId="2" borderId="3" xfId="0" applyNumberFormat="1" applyFont="1" applyFill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3" fillId="2" borderId="3" xfId="0" quotePrefix="1" applyFont="1" applyFill="1" applyBorder="1" applyAlignment="1">
      <alignment horizontal="right" vertical="center"/>
    </xf>
    <xf numFmtId="0" fontId="13" fillId="2" borderId="3" xfId="0" quotePrefix="1" applyFont="1" applyFill="1" applyBorder="1" applyAlignment="1">
      <alignment horizontal="left" wrapText="1"/>
    </xf>
    <xf numFmtId="165" fontId="13" fillId="2" borderId="0" xfId="0" applyNumberFormat="1" applyFont="1" applyFill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2" fontId="12" fillId="2" borderId="4" xfId="0" applyNumberFormat="1" applyFont="1" applyFill="1" applyBorder="1" applyAlignment="1">
      <alignment horizontal="right" vertical="center" wrapText="1"/>
    </xf>
    <xf numFmtId="2" fontId="13" fillId="2" borderId="4" xfId="0" applyNumberFormat="1" applyFont="1" applyFill="1" applyBorder="1" applyAlignment="1">
      <alignment horizontal="right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2" fontId="13" fillId="2" borderId="3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4" fontId="13" fillId="2" borderId="0" xfId="0" applyNumberFormat="1" applyFont="1" applyFill="1" applyAlignment="1">
      <alignment horizontal="right"/>
    </xf>
    <xf numFmtId="0" fontId="12" fillId="4" borderId="1" xfId="0" applyFont="1" applyFill="1" applyBorder="1" applyAlignment="1">
      <alignment vertical="center" wrapText="1"/>
    </xf>
    <xf numFmtId="16" fontId="13" fillId="2" borderId="3" xfId="0" applyNumberFormat="1" applyFont="1" applyFill="1" applyBorder="1" applyAlignment="1">
      <alignment horizontal="left" vertical="center" wrapText="1"/>
    </xf>
    <xf numFmtId="0" fontId="15" fillId="2" borderId="3" xfId="0" quotePrefix="1" applyFont="1" applyFill="1" applyBorder="1" applyAlignment="1">
      <alignment horizontal="left" vertical="center"/>
    </xf>
    <xf numFmtId="0" fontId="13" fillId="2" borderId="1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center"/>
    </xf>
    <xf numFmtId="0" fontId="15" fillId="2" borderId="0" xfId="0" quotePrefix="1" applyFont="1" applyFill="1" applyAlignment="1">
      <alignment horizontal="left" vertical="center"/>
    </xf>
    <xf numFmtId="0" fontId="13" fillId="2" borderId="0" xfId="0" quotePrefix="1" applyFont="1" applyFill="1" applyAlignment="1">
      <alignment horizontal="left" vertical="center"/>
    </xf>
    <xf numFmtId="2" fontId="13" fillId="2" borderId="0" xfId="0" applyNumberFormat="1" applyFont="1" applyFill="1" applyAlignment="1">
      <alignment horizontal="right"/>
    </xf>
    <xf numFmtId="0" fontId="16" fillId="7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9" fillId="0" borderId="0" xfId="0" applyFont="1"/>
    <xf numFmtId="0" fontId="13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center" vertical="center" wrapText="1"/>
    </xf>
    <xf numFmtId="4" fontId="12" fillId="2" borderId="0" xfId="0" applyNumberFormat="1" applyFont="1" applyFill="1" applyAlignment="1">
      <alignment horizontal="right"/>
    </xf>
    <xf numFmtId="4" fontId="12" fillId="2" borderId="0" xfId="0" quotePrefix="1" applyNumberFormat="1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/>
    </xf>
    <xf numFmtId="3" fontId="13" fillId="2" borderId="0" xfId="0" applyNumberFormat="1" applyFont="1" applyFill="1" applyAlignment="1">
      <alignment horizontal="right"/>
    </xf>
    <xf numFmtId="4" fontId="13" fillId="2" borderId="0" xfId="0" quotePrefix="1" applyNumberFormat="1" applyFont="1" applyFill="1" applyAlignment="1">
      <alignment horizontal="right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2" fillId="2" borderId="0" xfId="0" quotePrefix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/>
    <xf numFmtId="49" fontId="16" fillId="0" borderId="0" xfId="0" applyNumberFormat="1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20" fillId="4" borderId="4" xfId="0" applyFont="1" applyFill="1" applyBorder="1" applyAlignment="1">
      <alignment horizontal="center" vertical="center" wrapText="1"/>
    </xf>
    <xf numFmtId="4" fontId="20" fillId="7" borderId="3" xfId="0" applyNumberFormat="1" applyFont="1" applyFill="1" applyBorder="1" applyAlignment="1">
      <alignment horizontal="right"/>
    </xf>
    <xf numFmtId="4" fontId="20" fillId="5" borderId="3" xfId="0" applyNumberFormat="1" applyFont="1" applyFill="1" applyBorder="1" applyAlignment="1">
      <alignment horizontal="right"/>
    </xf>
    <xf numFmtId="4" fontId="20" fillId="6" borderId="3" xfId="0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>
      <alignment horizontal="right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20" fillId="7" borderId="4" xfId="0" applyNumberFormat="1" applyFont="1" applyFill="1" applyBorder="1" applyAlignment="1">
      <alignment horizontal="right"/>
    </xf>
    <xf numFmtId="4" fontId="20" fillId="6" borderId="4" xfId="0" applyNumberFormat="1" applyFont="1" applyFill="1" applyBorder="1" applyAlignment="1">
      <alignment horizontal="right"/>
    </xf>
    <xf numFmtId="4" fontId="20" fillId="2" borderId="4" xfId="0" applyNumberFormat="1" applyFont="1" applyFill="1" applyBorder="1" applyAlignment="1">
      <alignment horizontal="right"/>
    </xf>
    <xf numFmtId="0" fontId="21" fillId="0" borderId="0" xfId="0" applyFont="1"/>
    <xf numFmtId="3" fontId="8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4" fontId="20" fillId="10" borderId="3" xfId="0" applyNumberFormat="1" applyFont="1" applyFill="1" applyBorder="1" applyAlignment="1">
      <alignment horizontal="right"/>
    </xf>
    <xf numFmtId="0" fontId="22" fillId="0" borderId="0" xfId="0" applyFont="1"/>
    <xf numFmtId="49" fontId="10" fillId="0" borderId="0" xfId="0" applyNumberFormat="1" applyFont="1" applyAlignment="1">
      <alignment vertical="center"/>
    </xf>
    <xf numFmtId="49" fontId="22" fillId="0" borderId="0" xfId="0" applyNumberFormat="1" applyFont="1"/>
    <xf numFmtId="0" fontId="12" fillId="2" borderId="3" xfId="0" applyFont="1" applyFill="1" applyBorder="1" applyAlignment="1">
      <alignment horizontal="left"/>
    </xf>
    <xf numFmtId="4" fontId="12" fillId="2" borderId="3" xfId="0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left" vertical="center"/>
    </xf>
    <xf numFmtId="4" fontId="13" fillId="2" borderId="3" xfId="0" quotePrefix="1" applyNumberFormat="1" applyFont="1" applyFill="1" applyBorder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/>
    </xf>
    <xf numFmtId="0" fontId="14" fillId="0" borderId="0" xfId="0" applyFont="1"/>
    <xf numFmtId="0" fontId="8" fillId="0" borderId="0" xfId="0" applyFont="1"/>
    <xf numFmtId="0" fontId="5" fillId="0" borderId="0" xfId="0" applyFont="1" applyAlignment="1">
      <alignment horizontal="left" wrapText="1"/>
    </xf>
    <xf numFmtId="3" fontId="8" fillId="0" borderId="14" xfId="0" applyNumberFormat="1" applyFont="1" applyBorder="1" applyAlignment="1">
      <alignment vertical="center"/>
    </xf>
    <xf numFmtId="0" fontId="8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center" wrapText="1"/>
    </xf>
    <xf numFmtId="0" fontId="12" fillId="3" borderId="1" xfId="0" quotePrefix="1" applyFont="1" applyFill="1" applyBorder="1" applyAlignment="1">
      <alignment horizontal="left" vertical="center" wrapText="1"/>
    </xf>
    <xf numFmtId="0" fontId="12" fillId="3" borderId="2" xfId="0" quotePrefix="1" applyFont="1" applyFill="1" applyBorder="1" applyAlignment="1">
      <alignment horizontal="left" vertical="center" wrapText="1"/>
    </xf>
    <xf numFmtId="0" fontId="12" fillId="3" borderId="4" xfId="0" quotePrefix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13" fillId="0" borderId="2" xfId="0" quotePrefix="1" applyFont="1" applyBorder="1" applyAlignment="1">
      <alignment horizontal="left" vertical="center" wrapText="1"/>
    </xf>
    <xf numFmtId="0" fontId="13" fillId="0" borderId="4" xfId="0" quotePrefix="1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/>
    </xf>
    <xf numFmtId="0" fontId="13" fillId="0" borderId="2" xfId="0" quotePrefix="1" applyFont="1" applyBorder="1" applyAlignment="1">
      <alignment horizontal="left" vertical="center"/>
    </xf>
    <xf numFmtId="0" fontId="13" fillId="0" borderId="4" xfId="0" quotePrefix="1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2" applyFont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wrapText="1"/>
    </xf>
    <xf numFmtId="0" fontId="13" fillId="2" borderId="1" xfId="0" quotePrefix="1" applyFont="1" applyFill="1" applyBorder="1" applyAlignment="1">
      <alignment horizontal="left" vertical="center"/>
    </xf>
    <xf numFmtId="0" fontId="13" fillId="2" borderId="2" xfId="0" quotePrefix="1" applyFont="1" applyFill="1" applyBorder="1" applyAlignment="1">
      <alignment horizontal="left" vertical="center"/>
    </xf>
    <xf numFmtId="0" fontId="13" fillId="2" borderId="4" xfId="0" quotePrefix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4" xfId="0" applyFont="1" applyFill="1" applyBorder="1" applyAlignment="1">
      <alignment horizontal="left" vertical="center" wrapText="1" inden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left" vertical="center" wrapText="1"/>
    </xf>
    <xf numFmtId="0" fontId="16" fillId="7" borderId="4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6" fillId="6" borderId="1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4" xfId="0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vertical="center" wrapText="1"/>
    </xf>
    <xf numFmtId="0" fontId="8" fillId="9" borderId="3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9" borderId="1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center"/>
    </xf>
    <xf numFmtId="0" fontId="11" fillId="0" borderId="8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/>
    </xf>
    <xf numFmtId="0" fontId="11" fillId="0" borderId="6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justify" vertical="center"/>
    </xf>
    <xf numFmtId="0" fontId="11" fillId="0" borderId="2" xfId="0" applyFont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49" fontId="11" fillId="0" borderId="6" xfId="0" applyNumberFormat="1" applyFont="1" applyBorder="1" applyAlignment="1">
      <alignment horizontal="left" vertical="center" indent="5"/>
    </xf>
    <xf numFmtId="49" fontId="11" fillId="0" borderId="5" xfId="0" applyNumberFormat="1" applyFont="1" applyBorder="1" applyAlignment="1">
      <alignment horizontal="left" vertical="center" indent="5"/>
    </xf>
    <xf numFmtId="49" fontId="11" fillId="0" borderId="9" xfId="0" applyNumberFormat="1" applyFont="1" applyBorder="1" applyAlignment="1">
      <alignment horizontal="left" vertical="center" indent="5"/>
    </xf>
    <xf numFmtId="0" fontId="8" fillId="8" borderId="14" xfId="0" applyFont="1" applyFill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8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49" fontId="11" fillId="0" borderId="12" xfId="0" applyNumberFormat="1" applyFont="1" applyBorder="1" applyAlignment="1">
      <alignment horizontal="left" vertical="center" indent="5"/>
    </xf>
    <xf numFmtId="49" fontId="11" fillId="0" borderId="0" xfId="0" applyNumberFormat="1" applyFont="1" applyAlignment="1">
      <alignment horizontal="left" vertical="center" indent="5"/>
    </xf>
    <xf numFmtId="49" fontId="11" fillId="0" borderId="13" xfId="0" applyNumberFormat="1" applyFont="1" applyBorder="1" applyAlignment="1">
      <alignment horizontal="left" vertical="center" indent="5"/>
    </xf>
    <xf numFmtId="0" fontId="8" fillId="0" borderId="7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8" fillId="0" borderId="13" xfId="0" applyFont="1" applyBorder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11" fillId="0" borderId="12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</cellXfs>
  <cellStyles count="5">
    <cellStyle name="Normal 2" xfId="1" xr:uid="{00000000-0005-0000-0000-000001000000}"/>
    <cellStyle name="Normalno" xfId="0" builtinId="0"/>
    <cellStyle name="Obično_1Prihodi-rashodi2004 2" xfId="3" xr:uid="{00000000-0005-0000-0000-000002000000}"/>
    <cellStyle name="Obično_obračun 2009 prva strana 2" xfId="2" xr:uid="{00000000-0005-0000-0000-000003000000}"/>
    <cellStyle name="Valuta 2" xfId="4" xr:uid="{E332E10C-CB44-4D28-8EAD-D74E6BC5DBDC}"/>
  </cellStyles>
  <dxfs count="0"/>
  <tableStyles count="0" defaultTableStyle="TableStyleMedium2" defaultPivotStyle="PivotStyleLight16"/>
  <colors>
    <mruColors>
      <color rgb="FF0094C8"/>
      <color rgb="FF1C63A4"/>
      <color rgb="FF2073BE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8"/>
  <sheetViews>
    <sheetView zoomScaleNormal="100" workbookViewId="0">
      <selection activeCell="A3" sqref="A3:K51"/>
    </sheetView>
  </sheetViews>
  <sheetFormatPr defaultColWidth="9.140625" defaultRowHeight="15"/>
  <cols>
    <col min="1" max="1" width="3.7109375" style="6" customWidth="1"/>
    <col min="2" max="4" width="9.140625" style="6"/>
    <col min="5" max="5" width="20.28515625" style="6" customWidth="1"/>
    <col min="6" max="10" width="17" style="6" customWidth="1"/>
    <col min="11" max="11" width="0.28515625" style="6" customWidth="1"/>
    <col min="12" max="14" width="9.140625" style="6"/>
    <col min="15" max="15" width="18.85546875" style="6" bestFit="1" customWidth="1"/>
    <col min="16" max="16384" width="9.140625" style="6"/>
  </cols>
  <sheetData>
    <row r="3" spans="1:11" ht="54.75" customHeigh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42" customHeight="1">
      <c r="A4" s="200" t="s">
        <v>326</v>
      </c>
      <c r="B4" s="200"/>
      <c r="C4" s="200"/>
      <c r="D4" s="200"/>
      <c r="E4" s="200"/>
      <c r="F4" s="200"/>
      <c r="G4" s="200"/>
      <c r="H4" s="200"/>
      <c r="I4" s="200"/>
      <c r="J4" s="200"/>
    </row>
    <row r="5" spans="1:11" ht="18" customHeight="1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</row>
    <row r="7" spans="1:11">
      <c r="A7" s="39"/>
      <c r="B7" s="39"/>
      <c r="C7" s="39"/>
      <c r="D7" s="39"/>
      <c r="E7" s="39"/>
      <c r="F7" s="203" t="s">
        <v>52</v>
      </c>
      <c r="G7" s="203"/>
      <c r="H7" s="39"/>
      <c r="I7" s="39"/>
      <c r="J7" s="38"/>
    </row>
    <row r="8" spans="1:11" ht="35.25" customHeight="1">
      <c r="A8" s="199" t="s">
        <v>132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1" ht="18" customHeight="1">
      <c r="A9" s="197" t="s">
        <v>23</v>
      </c>
      <c r="B9" s="197"/>
      <c r="C9" s="197"/>
      <c r="D9" s="197"/>
      <c r="E9" s="197"/>
      <c r="F9" s="197"/>
      <c r="G9" s="197"/>
      <c r="H9" s="197"/>
      <c r="I9" s="197"/>
      <c r="J9" s="197"/>
    </row>
    <row r="10" spans="1:11">
      <c r="A10" s="64"/>
      <c r="B10" s="12"/>
      <c r="C10" s="12"/>
      <c r="D10" s="12"/>
      <c r="E10" s="65"/>
      <c r="F10" s="65"/>
      <c r="G10" s="65"/>
      <c r="H10" s="66"/>
      <c r="I10" s="66"/>
      <c r="J10" s="67"/>
      <c r="K10" s="6">
        <v>7.5345000000000004</v>
      </c>
    </row>
    <row r="11" spans="1:11" ht="27.75" customHeight="1">
      <c r="A11" s="182" t="s">
        <v>264</v>
      </c>
      <c r="B11" s="183"/>
      <c r="C11" s="183"/>
      <c r="D11" s="183"/>
      <c r="E11" s="184"/>
      <c r="F11" s="50" t="s">
        <v>133</v>
      </c>
      <c r="G11" s="50" t="s">
        <v>340</v>
      </c>
      <c r="H11" s="50" t="s">
        <v>341</v>
      </c>
      <c r="I11" s="50" t="s">
        <v>342</v>
      </c>
      <c r="J11" s="50" t="s">
        <v>343</v>
      </c>
    </row>
    <row r="12" spans="1:11" ht="15.75" customHeight="1">
      <c r="A12" s="180" t="s">
        <v>0</v>
      </c>
      <c r="B12" s="181"/>
      <c r="C12" s="181"/>
      <c r="D12" s="181"/>
      <c r="E12" s="202"/>
      <c r="F12" s="68">
        <f>F13+F14</f>
        <v>2420119.5300000003</v>
      </c>
      <c r="G12" s="68">
        <f t="shared" ref="G12:J12" si="0">G13+G14</f>
        <v>3533302</v>
      </c>
      <c r="H12" s="68">
        <f t="shared" si="0"/>
        <v>5128655</v>
      </c>
      <c r="I12" s="68">
        <f t="shared" si="0"/>
        <v>6126101</v>
      </c>
      <c r="J12" s="68">
        <f t="shared" si="0"/>
        <v>6186001</v>
      </c>
    </row>
    <row r="13" spans="1:11" ht="15" customHeight="1">
      <c r="A13" s="185" t="s">
        <v>95</v>
      </c>
      <c r="B13" s="186"/>
      <c r="C13" s="186"/>
      <c r="D13" s="186"/>
      <c r="E13" s="187"/>
      <c r="F13" s="69">
        <f>' Račun prihoda i rashoda'!D11</f>
        <v>2419619.5300000003</v>
      </c>
      <c r="G13" s="69">
        <f>' Račun prihoda i rashoda'!E11</f>
        <v>3533302</v>
      </c>
      <c r="H13" s="69">
        <f>' Račun prihoda i rashoda'!F11</f>
        <v>5128655</v>
      </c>
      <c r="I13" s="69">
        <f>' Račun prihoda i rashoda'!G11</f>
        <v>6126101</v>
      </c>
      <c r="J13" s="69">
        <f>' Račun prihoda i rashoda'!H11</f>
        <v>6186001</v>
      </c>
    </row>
    <row r="14" spans="1:11">
      <c r="A14" s="193" t="s">
        <v>96</v>
      </c>
      <c r="B14" s="194"/>
      <c r="C14" s="194"/>
      <c r="D14" s="194"/>
      <c r="E14" s="195"/>
      <c r="F14" s="69">
        <f>' Račun prihoda i rashoda'!D17</f>
        <v>500</v>
      </c>
      <c r="G14" s="69">
        <f>' Račun prihoda i rashoda'!E18</f>
        <v>0</v>
      </c>
      <c r="H14" s="69">
        <f>' Račun prihoda i rashoda'!F18</f>
        <v>0</v>
      </c>
      <c r="I14" s="69">
        <f>' Račun prihoda i rashoda'!G18</f>
        <v>0</v>
      </c>
      <c r="J14" s="69">
        <f>' Račun prihoda i rashoda'!H18</f>
        <v>0</v>
      </c>
    </row>
    <row r="15" spans="1:11">
      <c r="A15" s="70" t="s">
        <v>1</v>
      </c>
      <c r="B15" s="71"/>
      <c r="C15" s="71"/>
      <c r="D15" s="71"/>
      <c r="E15" s="71"/>
      <c r="F15" s="68">
        <f>F16+F17</f>
        <v>2412941.2800000003</v>
      </c>
      <c r="G15" s="68">
        <f t="shared" ref="G15:I15" si="1">G16+G17</f>
        <v>3544369</v>
      </c>
      <c r="H15" s="68">
        <f t="shared" si="1"/>
        <v>5141655</v>
      </c>
      <c r="I15" s="68">
        <f t="shared" si="1"/>
        <v>6126101</v>
      </c>
      <c r="J15" s="68">
        <f>J16+J17</f>
        <v>6186001</v>
      </c>
    </row>
    <row r="16" spans="1:11" ht="15" customHeight="1">
      <c r="A16" s="190" t="s">
        <v>97</v>
      </c>
      <c r="B16" s="191"/>
      <c r="C16" s="191"/>
      <c r="D16" s="191"/>
      <c r="E16" s="192"/>
      <c r="F16" s="69">
        <f>' Račun prihoda i rashoda'!D22</f>
        <v>2384779.7200000002</v>
      </c>
      <c r="G16" s="69">
        <f>' Račun prihoda i rashoda'!E22</f>
        <v>3485535</v>
      </c>
      <c r="H16" s="69">
        <f>' Račun prihoda i rashoda'!F22</f>
        <v>5087955</v>
      </c>
      <c r="I16" s="69">
        <f>' Račun prihoda i rashoda'!G22</f>
        <v>6061151</v>
      </c>
      <c r="J16" s="69">
        <f>' Račun prihoda i rashoda'!H22</f>
        <v>6104601</v>
      </c>
    </row>
    <row r="17" spans="1:10">
      <c r="A17" s="193" t="s">
        <v>98</v>
      </c>
      <c r="B17" s="194"/>
      <c r="C17" s="194"/>
      <c r="D17" s="194"/>
      <c r="E17" s="195"/>
      <c r="F17" s="69">
        <f>' Račun prihoda i rashoda'!D26</f>
        <v>28161.56</v>
      </c>
      <c r="G17" s="69">
        <f>' Račun prihoda i rashoda'!E26</f>
        <v>58834</v>
      </c>
      <c r="H17" s="69">
        <f>' Račun prihoda i rashoda'!F26</f>
        <v>53700</v>
      </c>
      <c r="I17" s="69">
        <f>' Račun prihoda i rashoda'!G26</f>
        <v>64950</v>
      </c>
      <c r="J17" s="69">
        <f>' Račun prihoda i rashoda'!H26</f>
        <v>81400</v>
      </c>
    </row>
    <row r="18" spans="1:10" ht="15.75" customHeight="1">
      <c r="A18" s="177" t="s">
        <v>2</v>
      </c>
      <c r="B18" s="178"/>
      <c r="C18" s="178"/>
      <c r="D18" s="178"/>
      <c r="E18" s="179"/>
      <c r="F18" s="68">
        <f>F12-F15</f>
        <v>7178.25</v>
      </c>
      <c r="G18" s="68">
        <f t="shared" ref="G18:I18" si="2">G12-G15</f>
        <v>-11067</v>
      </c>
      <c r="H18" s="68">
        <f t="shared" si="2"/>
        <v>-13000</v>
      </c>
      <c r="I18" s="68">
        <f t="shared" si="2"/>
        <v>0</v>
      </c>
      <c r="J18" s="68">
        <f>J12-J15</f>
        <v>0</v>
      </c>
    </row>
    <row r="19" spans="1:10">
      <c r="A19" s="72"/>
      <c r="B19" s="38"/>
      <c r="C19" s="38"/>
      <c r="D19" s="38"/>
      <c r="E19" s="38"/>
      <c r="F19" s="73"/>
      <c r="G19" s="73"/>
      <c r="H19" s="73"/>
      <c r="I19" s="73"/>
      <c r="J19" s="73"/>
    </row>
    <row r="20" spans="1:10">
      <c r="A20" s="197" t="s">
        <v>24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>
      <c r="A21" s="39"/>
      <c r="B21" s="42"/>
      <c r="C21" s="42"/>
      <c r="D21" s="42"/>
      <c r="E21" s="42"/>
      <c r="F21" s="42"/>
      <c r="G21" s="42"/>
      <c r="H21" s="42"/>
      <c r="J21" s="67"/>
    </row>
    <row r="22" spans="1:10" ht="27.75" customHeight="1">
      <c r="A22" s="182" t="s">
        <v>264</v>
      </c>
      <c r="B22" s="183"/>
      <c r="C22" s="183"/>
      <c r="D22" s="183"/>
      <c r="E22" s="184"/>
      <c r="F22" s="50" t="s">
        <v>133</v>
      </c>
      <c r="G22" s="50" t="s">
        <v>340</v>
      </c>
      <c r="H22" s="50" t="s">
        <v>341</v>
      </c>
      <c r="I22" s="50" t="s">
        <v>342</v>
      </c>
      <c r="J22" s="50" t="s">
        <v>343</v>
      </c>
    </row>
    <row r="23" spans="1:10" ht="15" customHeight="1">
      <c r="A23" s="193" t="s">
        <v>99</v>
      </c>
      <c r="B23" s="194"/>
      <c r="C23" s="194"/>
      <c r="D23" s="194"/>
      <c r="E23" s="195"/>
      <c r="F23" s="69">
        <v>0</v>
      </c>
      <c r="G23" s="69">
        <v>0</v>
      </c>
      <c r="H23" s="69">
        <v>0</v>
      </c>
      <c r="I23" s="69">
        <v>0</v>
      </c>
      <c r="J23" s="69">
        <v>0</v>
      </c>
    </row>
    <row r="24" spans="1:10" ht="29.25" customHeight="1">
      <c r="A24" s="190" t="s">
        <v>100</v>
      </c>
      <c r="B24" s="191"/>
      <c r="C24" s="191"/>
      <c r="D24" s="191"/>
      <c r="E24" s="192"/>
      <c r="F24" s="69">
        <v>0</v>
      </c>
      <c r="G24" s="69">
        <v>0</v>
      </c>
      <c r="H24" s="69">
        <v>0</v>
      </c>
      <c r="I24" s="69">
        <v>0</v>
      </c>
      <c r="J24" s="69">
        <v>0</v>
      </c>
    </row>
    <row r="25" spans="1:10" ht="15.75" customHeight="1">
      <c r="A25" s="177" t="s">
        <v>3</v>
      </c>
      <c r="B25" s="178"/>
      <c r="C25" s="178"/>
      <c r="D25" s="178"/>
      <c r="E25" s="179"/>
      <c r="F25" s="68">
        <f>F23-F24</f>
        <v>0</v>
      </c>
      <c r="G25" s="68">
        <f t="shared" ref="G25:J26" si="3">G23-G24</f>
        <v>0</v>
      </c>
      <c r="H25" s="68">
        <f t="shared" si="3"/>
        <v>0</v>
      </c>
      <c r="I25" s="68">
        <f t="shared" si="3"/>
        <v>0</v>
      </c>
      <c r="J25" s="68">
        <f t="shared" si="3"/>
        <v>0</v>
      </c>
    </row>
    <row r="26" spans="1:10">
      <c r="A26" s="177" t="s">
        <v>292</v>
      </c>
      <c r="B26" s="178"/>
      <c r="C26" s="178"/>
      <c r="D26" s="178"/>
      <c r="E26" s="179"/>
      <c r="F26" s="68">
        <f>F24-F25</f>
        <v>0</v>
      </c>
      <c r="G26" s="68">
        <f t="shared" si="3"/>
        <v>0</v>
      </c>
      <c r="H26" s="68">
        <f t="shared" si="3"/>
        <v>0</v>
      </c>
      <c r="I26" s="68">
        <f t="shared" si="3"/>
        <v>0</v>
      </c>
      <c r="J26" s="68">
        <f t="shared" si="3"/>
        <v>0</v>
      </c>
    </row>
    <row r="27" spans="1:10">
      <c r="A27" s="74"/>
      <c r="B27" s="74"/>
      <c r="C27" s="74"/>
      <c r="D27" s="74"/>
      <c r="E27" s="74"/>
      <c r="F27" s="75"/>
      <c r="G27" s="75"/>
      <c r="H27" s="75"/>
      <c r="I27" s="75"/>
      <c r="J27" s="75"/>
    </row>
    <row r="28" spans="1:10" ht="15.75" customHeight="1">
      <c r="A28" s="197" t="s">
        <v>220</v>
      </c>
      <c r="B28" s="197"/>
      <c r="C28" s="197"/>
      <c r="D28" s="197"/>
      <c r="E28" s="197"/>
      <c r="F28" s="197"/>
      <c r="G28" s="197"/>
      <c r="H28" s="197"/>
      <c r="I28" s="197"/>
      <c r="J28" s="197"/>
    </row>
    <row r="29" spans="1:10">
      <c r="A29" s="76"/>
      <c r="B29" s="42"/>
      <c r="C29" s="42"/>
      <c r="D29" s="42"/>
      <c r="E29" s="42"/>
      <c r="F29" s="42"/>
      <c r="G29" s="42"/>
      <c r="H29" s="42"/>
    </row>
    <row r="30" spans="1:10" ht="27.75" customHeight="1">
      <c r="A30" s="182" t="s">
        <v>29</v>
      </c>
      <c r="B30" s="183"/>
      <c r="C30" s="183"/>
      <c r="D30" s="183"/>
      <c r="E30" s="184"/>
      <c r="F30" s="50" t="s">
        <v>133</v>
      </c>
      <c r="G30" s="50" t="s">
        <v>340</v>
      </c>
      <c r="H30" s="50" t="s">
        <v>341</v>
      </c>
      <c r="I30" s="50" t="s">
        <v>342</v>
      </c>
      <c r="J30" s="50" t="s">
        <v>343</v>
      </c>
    </row>
    <row r="31" spans="1:10" ht="30" customHeight="1">
      <c r="A31" s="185" t="s">
        <v>265</v>
      </c>
      <c r="B31" s="186"/>
      <c r="C31" s="186"/>
      <c r="D31" s="186"/>
      <c r="E31" s="187"/>
      <c r="F31" s="77">
        <v>3889</v>
      </c>
      <c r="G31" s="77">
        <v>11067</v>
      </c>
      <c r="H31" s="78">
        <v>13000</v>
      </c>
      <c r="I31" s="78">
        <v>0</v>
      </c>
      <c r="J31" s="78"/>
    </row>
    <row r="32" spans="1:10" ht="30" customHeight="1">
      <c r="A32" s="177" t="s">
        <v>266</v>
      </c>
      <c r="B32" s="178"/>
      <c r="C32" s="178"/>
      <c r="D32" s="178"/>
      <c r="E32" s="179"/>
      <c r="F32" s="68">
        <v>11067</v>
      </c>
      <c r="G32" s="68">
        <v>0</v>
      </c>
      <c r="H32" s="68">
        <v>0</v>
      </c>
      <c r="I32" s="68">
        <v>0</v>
      </c>
      <c r="J32" s="68">
        <v>0</v>
      </c>
    </row>
    <row r="33" spans="1:11" ht="53.25" customHeight="1">
      <c r="A33" s="180" t="s">
        <v>267</v>
      </c>
      <c r="B33" s="181"/>
      <c r="C33" s="181"/>
      <c r="D33" s="181"/>
      <c r="E33" s="181"/>
      <c r="F33" s="68">
        <f>F18+F31-F32</f>
        <v>0.25</v>
      </c>
      <c r="G33" s="68">
        <f>G18+G31-G32</f>
        <v>0</v>
      </c>
      <c r="H33" s="68">
        <f>H18+H31-H32</f>
        <v>0</v>
      </c>
      <c r="I33" s="68">
        <f>I18+I31-I32</f>
        <v>0</v>
      </c>
      <c r="J33" s="68">
        <f>J18+J31-J32</f>
        <v>0</v>
      </c>
    </row>
    <row r="34" spans="1:11" ht="18" customHeight="1">
      <c r="A34" s="79"/>
      <c r="B34" s="79"/>
      <c r="C34" s="79"/>
      <c r="D34" s="79"/>
      <c r="E34" s="79"/>
      <c r="F34" s="75"/>
      <c r="G34" s="75"/>
      <c r="H34" s="75"/>
      <c r="I34" s="75"/>
      <c r="J34" s="75"/>
    </row>
    <row r="35" spans="1:11" ht="18" customHeight="1">
      <c r="A35" s="79"/>
      <c r="B35" s="197" t="s">
        <v>221</v>
      </c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1" ht="17.45" customHeight="1">
      <c r="A36" s="79"/>
      <c r="B36" s="76"/>
      <c r="C36" s="42"/>
      <c r="D36" s="42"/>
      <c r="E36" s="42"/>
      <c r="F36" s="42"/>
      <c r="G36" s="42"/>
      <c r="H36" s="42"/>
      <c r="I36" s="42"/>
    </row>
    <row r="37" spans="1:11" ht="27.75" customHeight="1">
      <c r="A37" s="182" t="s">
        <v>29</v>
      </c>
      <c r="B37" s="183"/>
      <c r="C37" s="183"/>
      <c r="D37" s="183"/>
      <c r="E37" s="184"/>
      <c r="F37" s="50" t="s">
        <v>133</v>
      </c>
      <c r="G37" s="50" t="s">
        <v>340</v>
      </c>
      <c r="H37" s="50" t="s">
        <v>341</v>
      </c>
      <c r="I37" s="50" t="s">
        <v>342</v>
      </c>
      <c r="J37" s="50" t="s">
        <v>343</v>
      </c>
      <c r="K37" s="50" t="s">
        <v>134</v>
      </c>
    </row>
    <row r="38" spans="1:11" ht="30" customHeight="1">
      <c r="A38" s="185" t="s">
        <v>265</v>
      </c>
      <c r="B38" s="186"/>
      <c r="C38" s="186"/>
      <c r="D38" s="186"/>
      <c r="E38" s="187"/>
      <c r="F38" s="77">
        <v>0</v>
      </c>
      <c r="G38" s="77">
        <v>0</v>
      </c>
      <c r="H38" s="78">
        <v>0</v>
      </c>
      <c r="I38" s="78">
        <v>0</v>
      </c>
      <c r="J38" s="78"/>
      <c r="K38" s="78"/>
    </row>
    <row r="39" spans="1:11" ht="30" customHeight="1">
      <c r="A39" s="188" t="s">
        <v>293</v>
      </c>
      <c r="B39" s="189"/>
      <c r="C39" s="189"/>
      <c r="D39" s="189"/>
      <c r="E39" s="189"/>
      <c r="F39" s="80">
        <v>0</v>
      </c>
      <c r="G39" s="80">
        <v>0</v>
      </c>
      <c r="H39" s="81">
        <v>0</v>
      </c>
      <c r="I39" s="81">
        <v>0</v>
      </c>
      <c r="J39" s="81">
        <v>0</v>
      </c>
      <c r="K39" s="81">
        <v>0</v>
      </c>
    </row>
    <row r="40" spans="1:11" ht="30" customHeight="1">
      <c r="A40" s="188" t="s">
        <v>294</v>
      </c>
      <c r="B40" s="189"/>
      <c r="C40" s="189"/>
      <c r="D40" s="189"/>
      <c r="E40" s="189"/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</row>
    <row r="41" spans="1:11" ht="30" customHeight="1">
      <c r="A41" s="177" t="s">
        <v>266</v>
      </c>
      <c r="B41" s="178"/>
      <c r="C41" s="178"/>
      <c r="D41" s="178"/>
      <c r="E41" s="179"/>
      <c r="F41" s="68">
        <f>F39-F40</f>
        <v>0</v>
      </c>
      <c r="G41" s="68">
        <v>0</v>
      </c>
      <c r="H41" s="68">
        <f>H39</f>
        <v>0</v>
      </c>
      <c r="I41" s="68">
        <v>0</v>
      </c>
      <c r="J41" s="68">
        <v>0</v>
      </c>
      <c r="K41" s="68">
        <v>0</v>
      </c>
    </row>
    <row r="43" spans="1:11" ht="15.75" customHeight="1">
      <c r="A43" s="197" t="s">
        <v>263</v>
      </c>
      <c r="B43" s="197"/>
      <c r="C43" s="197"/>
      <c r="D43" s="197"/>
      <c r="E43" s="197"/>
      <c r="F43" s="197"/>
      <c r="G43" s="197"/>
      <c r="H43" s="197"/>
      <c r="I43" s="197"/>
      <c r="J43" s="197"/>
    </row>
    <row r="44" spans="1:11">
      <c r="A44" s="76"/>
      <c r="B44" s="42"/>
      <c r="C44" s="42"/>
      <c r="D44" s="42"/>
      <c r="E44" s="42"/>
      <c r="F44" s="42"/>
      <c r="G44" s="42"/>
      <c r="H44" s="42"/>
    </row>
    <row r="45" spans="1:11" ht="27.75" customHeight="1">
      <c r="A45" s="182" t="s">
        <v>264</v>
      </c>
      <c r="B45" s="183"/>
      <c r="C45" s="183"/>
      <c r="D45" s="183"/>
      <c r="E45" s="184"/>
      <c r="F45" s="50" t="s">
        <v>133</v>
      </c>
      <c r="G45" s="50" t="s">
        <v>340</v>
      </c>
      <c r="H45" s="50" t="s">
        <v>341</v>
      </c>
      <c r="I45" s="50" t="s">
        <v>342</v>
      </c>
      <c r="J45" s="50" t="s">
        <v>343</v>
      </c>
    </row>
    <row r="46" spans="1:11" ht="15" customHeight="1">
      <c r="A46" s="177" t="s">
        <v>126</v>
      </c>
      <c r="B46" s="178"/>
      <c r="C46" s="178"/>
      <c r="D46" s="178"/>
      <c r="E46" s="179"/>
      <c r="F46" s="68">
        <f>F12+F48</f>
        <v>2426370.4600000004</v>
      </c>
      <c r="G46" s="68">
        <f>G12+G48</f>
        <v>3554482</v>
      </c>
      <c r="H46" s="68">
        <f>H12+H48</f>
        <v>5141655</v>
      </c>
      <c r="I46" s="68">
        <f>I12+I48</f>
        <v>6126101</v>
      </c>
      <c r="J46" s="68">
        <f>J12+J48</f>
        <v>6186001</v>
      </c>
    </row>
    <row r="47" spans="1:11" ht="15" customHeight="1">
      <c r="A47" s="177" t="s">
        <v>127</v>
      </c>
      <c r="B47" s="178"/>
      <c r="C47" s="178"/>
      <c r="D47" s="178"/>
      <c r="E47" s="179"/>
      <c r="F47" s="68">
        <f>F15+F49</f>
        <v>2415303.08</v>
      </c>
      <c r="G47" s="68">
        <f>G15+G49</f>
        <v>3554482</v>
      </c>
      <c r="H47" s="68">
        <f>H15+H49</f>
        <v>5141655</v>
      </c>
      <c r="I47" s="68">
        <f>I15+I49</f>
        <v>6126101</v>
      </c>
      <c r="J47" s="68">
        <f>J15+J49</f>
        <v>6186001</v>
      </c>
    </row>
    <row r="48" spans="1:11" ht="15" customHeight="1">
      <c r="A48" s="82">
        <v>9</v>
      </c>
      <c r="B48" s="83" t="s">
        <v>124</v>
      </c>
      <c r="C48" s="84"/>
      <c r="D48" s="84"/>
      <c r="E48" s="84"/>
      <c r="F48" s="80">
        <v>6250.93</v>
      </c>
      <c r="G48" s="80">
        <v>21180</v>
      </c>
      <c r="H48" s="81">
        <v>13000</v>
      </c>
      <c r="I48" s="81">
        <v>0</v>
      </c>
      <c r="J48" s="81">
        <v>0</v>
      </c>
    </row>
    <row r="49" spans="1:10" ht="15" customHeight="1">
      <c r="A49" s="82">
        <v>9</v>
      </c>
      <c r="B49" s="83" t="s">
        <v>125</v>
      </c>
      <c r="C49" s="84"/>
      <c r="D49" s="84"/>
      <c r="E49" s="84"/>
      <c r="F49" s="80">
        <v>2361.8000000000002</v>
      </c>
      <c r="G49" s="80">
        <v>10113</v>
      </c>
      <c r="H49" s="80">
        <v>0</v>
      </c>
      <c r="I49" s="80">
        <v>0</v>
      </c>
      <c r="J49" s="80">
        <v>0</v>
      </c>
    </row>
    <row r="50" spans="1:10" ht="15" customHeight="1">
      <c r="A50" s="180" t="s">
        <v>128</v>
      </c>
      <c r="B50" s="181"/>
      <c r="C50" s="181"/>
      <c r="D50" s="181"/>
      <c r="E50" s="181"/>
      <c r="F50" s="68">
        <f>F46-F47</f>
        <v>11067.380000000354</v>
      </c>
      <c r="G50" s="68">
        <f t="shared" ref="G50:J50" si="4">G46-G47</f>
        <v>0</v>
      </c>
      <c r="H50" s="68">
        <f t="shared" si="4"/>
        <v>0</v>
      </c>
      <c r="I50" s="68">
        <f t="shared" si="4"/>
        <v>0</v>
      </c>
      <c r="J50" s="68">
        <f t="shared" si="4"/>
        <v>0</v>
      </c>
    </row>
    <row r="51" spans="1:10">
      <c r="A51" s="198"/>
      <c r="B51" s="198"/>
      <c r="C51" s="198"/>
      <c r="D51" s="198"/>
      <c r="E51" s="198"/>
      <c r="F51" s="198"/>
      <c r="G51" s="198"/>
      <c r="H51" s="198"/>
      <c r="I51" s="198"/>
      <c r="J51" s="198"/>
    </row>
    <row r="52" spans="1:10">
      <c r="A52" s="76"/>
      <c r="B52" s="42"/>
      <c r="C52" s="42"/>
      <c r="D52" s="42"/>
      <c r="E52" s="42"/>
      <c r="F52" s="42"/>
      <c r="G52" s="42"/>
      <c r="H52" s="42"/>
    </row>
    <row r="53" spans="1:10">
      <c r="A53" s="85"/>
      <c r="B53" s="12"/>
      <c r="C53" s="12"/>
      <c r="D53" s="12"/>
      <c r="E53" s="12"/>
      <c r="F53" s="12"/>
      <c r="G53" s="12"/>
      <c r="H53" s="73"/>
      <c r="I53" s="73"/>
      <c r="J53" s="73"/>
    </row>
    <row r="54" spans="1:10" ht="60" customHeight="1">
      <c r="A54" s="196"/>
      <c r="B54" s="196"/>
      <c r="C54" s="196"/>
      <c r="D54" s="196"/>
      <c r="E54" s="196"/>
      <c r="F54" s="196"/>
      <c r="G54" s="196"/>
      <c r="H54" s="196"/>
      <c r="I54" s="196"/>
      <c r="J54" s="196"/>
    </row>
    <row r="56" spans="1:10" ht="36" customHeight="1">
      <c r="A56" s="196"/>
      <c r="B56" s="196"/>
      <c r="C56" s="196"/>
      <c r="D56" s="196"/>
      <c r="E56" s="196"/>
      <c r="F56" s="196"/>
      <c r="G56" s="196"/>
      <c r="H56" s="196"/>
      <c r="I56" s="196"/>
      <c r="J56" s="196"/>
    </row>
    <row r="58" spans="1:10" ht="30.75" customHeight="1">
      <c r="A58" s="196"/>
      <c r="B58" s="196"/>
      <c r="C58" s="196"/>
      <c r="D58" s="196"/>
      <c r="E58" s="196"/>
      <c r="F58" s="196"/>
      <c r="G58" s="196"/>
      <c r="H58" s="196"/>
      <c r="I58" s="196"/>
      <c r="J58" s="196"/>
    </row>
  </sheetData>
  <mergeCells count="39">
    <mergeCell ref="A26:E26"/>
    <mergeCell ref="A14:E14"/>
    <mergeCell ref="A51:J51"/>
    <mergeCell ref="A56:J56"/>
    <mergeCell ref="A3:K3"/>
    <mergeCell ref="A11:E11"/>
    <mergeCell ref="A22:E22"/>
    <mergeCell ref="A20:J20"/>
    <mergeCell ref="A4:J4"/>
    <mergeCell ref="A6:J6"/>
    <mergeCell ref="A12:E12"/>
    <mergeCell ref="A18:E18"/>
    <mergeCell ref="A9:J9"/>
    <mergeCell ref="A8:J8"/>
    <mergeCell ref="F7:G7"/>
    <mergeCell ref="A13:E13"/>
    <mergeCell ref="A50:E50"/>
    <mergeCell ref="A16:E16"/>
    <mergeCell ref="A17:E17"/>
    <mergeCell ref="A23:E23"/>
    <mergeCell ref="A58:J58"/>
    <mergeCell ref="A25:E25"/>
    <mergeCell ref="A54:J54"/>
    <mergeCell ref="A24:E24"/>
    <mergeCell ref="A45:E45"/>
    <mergeCell ref="A43:J43"/>
    <mergeCell ref="A28:J28"/>
    <mergeCell ref="A31:E31"/>
    <mergeCell ref="A30:E30"/>
    <mergeCell ref="B35:K35"/>
    <mergeCell ref="A46:E46"/>
    <mergeCell ref="A47:E47"/>
    <mergeCell ref="A32:E32"/>
    <mergeCell ref="A33:E33"/>
    <mergeCell ref="A37:E37"/>
    <mergeCell ref="A38:E38"/>
    <mergeCell ref="A41:E41"/>
    <mergeCell ref="A39:E39"/>
    <mergeCell ref="A40:E40"/>
  </mergeCells>
  <pageMargins left="0.7" right="0.7" top="0.75" bottom="0.75" header="0.3" footer="0.3"/>
  <pageSetup paperSize="9" scale="6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workbookViewId="0">
      <selection sqref="A1:I16"/>
    </sheetView>
  </sheetViews>
  <sheetFormatPr defaultRowHeight="15"/>
  <sheetData>
    <row r="1" spans="1:11">
      <c r="A1" s="168"/>
      <c r="B1" s="168"/>
      <c r="C1" s="168"/>
      <c r="D1" s="168"/>
      <c r="E1" s="168"/>
      <c r="F1" s="168"/>
      <c r="G1" s="168"/>
      <c r="H1" s="168"/>
      <c r="I1" s="168"/>
    </row>
    <row r="2" spans="1:11" ht="15.75" customHeight="1">
      <c r="A2" s="169" t="s">
        <v>93</v>
      </c>
      <c r="B2" s="169"/>
      <c r="C2" s="169"/>
      <c r="D2" s="169"/>
      <c r="E2" s="169"/>
      <c r="F2" s="169"/>
      <c r="G2" s="169"/>
      <c r="H2" s="169"/>
      <c r="I2" s="169"/>
    </row>
    <row r="3" spans="1:11">
      <c r="A3" s="2"/>
      <c r="B3" s="2"/>
      <c r="C3" s="2"/>
      <c r="D3" s="2"/>
      <c r="E3" s="2"/>
      <c r="F3" s="2"/>
      <c r="G3" s="2"/>
      <c r="H3" s="2"/>
      <c r="I3" s="2"/>
    </row>
    <row r="4" spans="1:11" ht="18.75" customHeight="1">
      <c r="A4" s="341" t="s">
        <v>131</v>
      </c>
      <c r="B4" s="341"/>
      <c r="C4" s="341"/>
      <c r="D4" s="341"/>
      <c r="E4" s="341"/>
      <c r="F4" s="341"/>
      <c r="G4" s="341"/>
      <c r="H4" s="341"/>
      <c r="I4" s="341"/>
    </row>
    <row r="5" spans="1:11" s="122" customFormat="1" ht="15" customHeight="1">
      <c r="A5" s="343" t="s">
        <v>308</v>
      </c>
      <c r="B5" s="343"/>
      <c r="C5" s="343"/>
      <c r="D5" s="343"/>
      <c r="E5" s="343"/>
      <c r="F5" s="343"/>
      <c r="G5" s="343"/>
      <c r="H5" s="343"/>
      <c r="I5" s="343"/>
    </row>
    <row r="6" spans="1:11" s="122" customFormat="1" ht="16.5" customHeight="1">
      <c r="A6" s="343"/>
      <c r="B6" s="343"/>
      <c r="C6" s="343"/>
      <c r="D6" s="343"/>
      <c r="E6" s="343"/>
      <c r="F6" s="343"/>
      <c r="G6" s="343"/>
      <c r="H6" s="343"/>
      <c r="I6" s="343"/>
    </row>
    <row r="7" spans="1:11" s="122" customFormat="1" ht="16.5" customHeight="1">
      <c r="A7" s="170"/>
      <c r="B7" s="170"/>
      <c r="C7" s="170"/>
      <c r="D7" s="170"/>
      <c r="E7" s="170"/>
      <c r="F7" s="170"/>
      <c r="G7" s="170"/>
      <c r="H7" s="170"/>
      <c r="I7" s="170"/>
    </row>
    <row r="8" spans="1:11" s="122" customFormat="1">
      <c r="A8" s="170"/>
      <c r="B8" s="170"/>
      <c r="C8" s="170"/>
      <c r="D8" s="170"/>
      <c r="E8" s="170"/>
      <c r="F8" s="170"/>
      <c r="G8" s="170"/>
      <c r="H8" s="170"/>
      <c r="I8" s="170"/>
      <c r="J8" s="123"/>
      <c r="K8" s="123"/>
    </row>
    <row r="9" spans="1:11">
      <c r="A9" s="342" t="s">
        <v>307</v>
      </c>
      <c r="B9" s="342"/>
      <c r="C9" s="342"/>
      <c r="D9" s="342"/>
      <c r="E9" s="2"/>
      <c r="F9" s="2"/>
      <c r="G9" s="2"/>
      <c r="H9" s="2"/>
      <c r="I9" s="2"/>
    </row>
    <row r="10" spans="1:11">
      <c r="A10" s="342" t="s">
        <v>325</v>
      </c>
      <c r="B10" s="342"/>
      <c r="C10" s="342"/>
      <c r="D10" s="342"/>
      <c r="E10" s="2"/>
      <c r="F10" s="2"/>
      <c r="G10" s="2"/>
      <c r="H10" s="2"/>
      <c r="I10" s="2"/>
    </row>
    <row r="11" spans="1:11">
      <c r="A11" s="2"/>
      <c r="B11" s="2"/>
      <c r="C11" s="2"/>
      <c r="D11" s="2"/>
      <c r="E11" s="2"/>
      <c r="F11" s="340" t="s">
        <v>57</v>
      </c>
      <c r="G11" s="340"/>
      <c r="H11" s="340"/>
      <c r="I11" s="340"/>
    </row>
    <row r="12" spans="1:11">
      <c r="A12" s="2"/>
      <c r="B12" s="2"/>
      <c r="C12" s="2"/>
      <c r="D12" s="2"/>
      <c r="E12" s="2"/>
      <c r="F12" s="340" t="s">
        <v>58</v>
      </c>
      <c r="G12" s="340"/>
      <c r="H12" s="340"/>
      <c r="I12" s="340"/>
      <c r="J12" s="124"/>
    </row>
    <row r="13" spans="1:11">
      <c r="A13" s="2"/>
      <c r="B13" s="2"/>
      <c r="C13" s="2"/>
      <c r="D13" s="2"/>
      <c r="E13" s="2"/>
      <c r="F13" s="2"/>
      <c r="G13" s="2"/>
      <c r="H13" s="2"/>
      <c r="I13" s="2"/>
    </row>
    <row r="14" spans="1:11">
      <c r="A14" s="2"/>
      <c r="B14" s="2"/>
      <c r="C14" s="2"/>
      <c r="D14" s="2"/>
      <c r="E14" s="2"/>
      <c r="F14" s="340" t="s">
        <v>94</v>
      </c>
      <c r="G14" s="340"/>
      <c r="H14" s="340"/>
      <c r="I14" s="340"/>
    </row>
    <row r="15" spans="1:11">
      <c r="A15" s="2"/>
      <c r="B15" s="2"/>
      <c r="C15" s="2"/>
      <c r="D15" s="2"/>
      <c r="E15" s="2"/>
      <c r="F15" s="2"/>
      <c r="G15" s="2"/>
      <c r="H15" s="2"/>
      <c r="I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6"/>
      <c r="B17" s="6"/>
      <c r="C17" s="6"/>
      <c r="D17" s="6"/>
      <c r="E17" s="6"/>
      <c r="F17" s="6"/>
      <c r="G17" s="6"/>
      <c r="H17" s="6"/>
      <c r="I17" s="6"/>
    </row>
    <row r="18" spans="1:9">
      <c r="A18" s="6"/>
      <c r="B18" s="6"/>
      <c r="C18" s="6"/>
      <c r="D18" s="6"/>
      <c r="E18" s="6"/>
      <c r="F18" s="6"/>
      <c r="G18" s="6"/>
      <c r="H18" s="6"/>
      <c r="I18" s="6"/>
    </row>
    <row r="19" spans="1:9">
      <c r="A19" s="6"/>
      <c r="B19" s="6"/>
      <c r="C19" s="6"/>
      <c r="D19" s="6"/>
      <c r="E19" s="6"/>
      <c r="F19" s="6"/>
      <c r="G19" s="6"/>
      <c r="H19" s="6"/>
      <c r="I19" s="6"/>
    </row>
  </sheetData>
  <mergeCells count="7">
    <mergeCell ref="F14:I14"/>
    <mergeCell ref="A4:I4"/>
    <mergeCell ref="F12:I12"/>
    <mergeCell ref="F11:I11"/>
    <mergeCell ref="A9:D9"/>
    <mergeCell ref="A10:D10"/>
    <mergeCell ref="A5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workbookViewId="0">
      <selection sqref="A1:H29"/>
    </sheetView>
  </sheetViews>
  <sheetFormatPr defaultColWidth="8.85546875" defaultRowHeight="15"/>
  <cols>
    <col min="1" max="2" width="8.140625" style="6" customWidth="1"/>
    <col min="3" max="3" width="44.42578125" style="6" customWidth="1"/>
    <col min="4" max="8" width="14" style="6" customWidth="1"/>
    <col min="9" max="9" width="8.85546875" style="6"/>
    <col min="10" max="10" width="12.7109375" style="6" bestFit="1" customWidth="1"/>
    <col min="11" max="11" width="14.7109375" style="6" bestFit="1" customWidth="1"/>
    <col min="12" max="16384" width="8.85546875" style="6"/>
  </cols>
  <sheetData>
    <row r="1" spans="1:11">
      <c r="A1" s="5" t="s">
        <v>19</v>
      </c>
    </row>
    <row r="2" spans="1:11">
      <c r="D2" s="40" t="s">
        <v>53</v>
      </c>
      <c r="E2" s="5"/>
    </row>
    <row r="3" spans="1:11" ht="36" customHeight="1">
      <c r="A3" s="204" t="s">
        <v>135</v>
      </c>
      <c r="B3" s="204"/>
      <c r="C3" s="204"/>
      <c r="D3" s="204"/>
      <c r="E3" s="204"/>
      <c r="F3" s="204"/>
      <c r="G3" s="204"/>
      <c r="H3" s="204"/>
    </row>
    <row r="4" spans="1:11" ht="18" customHeight="1">
      <c r="A4" s="197"/>
      <c r="B4" s="197"/>
      <c r="C4" s="197"/>
      <c r="D4" s="197"/>
      <c r="E4" s="197"/>
      <c r="F4" s="197"/>
      <c r="G4" s="197"/>
      <c r="H4" s="197"/>
    </row>
    <row r="5" spans="1:11" ht="18" customHeight="1">
      <c r="A5" s="197" t="s">
        <v>5</v>
      </c>
      <c r="B5" s="197"/>
      <c r="C5" s="197"/>
      <c r="D5" s="197"/>
      <c r="E5" s="197"/>
      <c r="F5" s="197"/>
      <c r="G5" s="197"/>
      <c r="H5" s="197"/>
    </row>
    <row r="6" spans="1:11">
      <c r="A6" s="39"/>
      <c r="B6" s="39"/>
      <c r="C6" s="39"/>
      <c r="D6" s="39"/>
      <c r="E6" s="42"/>
    </row>
    <row r="7" spans="1:11" ht="15.75" customHeight="1">
      <c r="A7" s="197" t="s">
        <v>222</v>
      </c>
      <c r="B7" s="197"/>
      <c r="C7" s="197"/>
      <c r="D7" s="197"/>
      <c r="E7" s="197"/>
      <c r="F7" s="197"/>
      <c r="G7" s="197"/>
      <c r="H7" s="197"/>
    </row>
    <row r="8" spans="1:11">
      <c r="A8" s="39"/>
      <c r="B8" s="39"/>
      <c r="C8" s="39"/>
      <c r="D8" s="39"/>
      <c r="E8" s="39"/>
      <c r="F8" s="39"/>
      <c r="G8" s="38"/>
      <c r="H8" s="48"/>
    </row>
    <row r="9" spans="1:11" ht="28.5" customHeight="1">
      <c r="A9" s="49" t="s">
        <v>6</v>
      </c>
      <c r="B9" s="50" t="s">
        <v>7</v>
      </c>
      <c r="C9" s="50" t="s">
        <v>4</v>
      </c>
      <c r="D9" s="50" t="s">
        <v>133</v>
      </c>
      <c r="E9" s="50" t="s">
        <v>340</v>
      </c>
      <c r="F9" s="50" t="s">
        <v>341</v>
      </c>
      <c r="G9" s="50" t="s">
        <v>342</v>
      </c>
      <c r="H9" s="50" t="s">
        <v>343</v>
      </c>
    </row>
    <row r="10" spans="1:11" ht="21.75" customHeight="1">
      <c r="A10" s="51"/>
      <c r="B10" s="52"/>
      <c r="C10" s="53" t="s">
        <v>232</v>
      </c>
      <c r="D10" s="54">
        <f>D11+D17</f>
        <v>2420119.5300000003</v>
      </c>
      <c r="E10" s="54">
        <f>E11+E17</f>
        <v>3533302</v>
      </c>
      <c r="F10" s="54">
        <f>F11+F17</f>
        <v>5128655</v>
      </c>
      <c r="G10" s="54">
        <f>G11+G17</f>
        <v>6126101</v>
      </c>
      <c r="H10" s="54">
        <f>H11+H17</f>
        <v>6186001</v>
      </c>
    </row>
    <row r="11" spans="1:11" ht="21.75" customHeight="1">
      <c r="A11" s="55">
        <v>6</v>
      </c>
      <c r="B11" s="55"/>
      <c r="C11" s="55" t="s">
        <v>9</v>
      </c>
      <c r="D11" s="56">
        <f>SUM(D12:D16)</f>
        <v>2419619.5300000003</v>
      </c>
      <c r="E11" s="56">
        <f t="shared" ref="E11:H11" si="0">SUM(E12:E16)</f>
        <v>3533302</v>
      </c>
      <c r="F11" s="56">
        <f t="shared" si="0"/>
        <v>5128655</v>
      </c>
      <c r="G11" s="56">
        <f t="shared" si="0"/>
        <v>6126101</v>
      </c>
      <c r="H11" s="56">
        <f t="shared" si="0"/>
        <v>6186001</v>
      </c>
    </row>
    <row r="12" spans="1:11" ht="28.5" customHeight="1">
      <c r="A12" s="55"/>
      <c r="B12" s="55">
        <v>63</v>
      </c>
      <c r="C12" s="57" t="s">
        <v>26</v>
      </c>
      <c r="D12" s="56">
        <f>21425.62</f>
        <v>21425.62</v>
      </c>
      <c r="E12" s="56">
        <v>32800</v>
      </c>
      <c r="F12" s="56">
        <v>32327</v>
      </c>
      <c r="G12" s="56">
        <v>32000</v>
      </c>
      <c r="H12" s="56">
        <v>32000</v>
      </c>
    </row>
    <row r="13" spans="1:11" ht="28.5" customHeight="1">
      <c r="A13" s="55"/>
      <c r="B13" s="55">
        <v>64</v>
      </c>
      <c r="C13" s="57" t="s">
        <v>31</v>
      </c>
      <c r="D13" s="56">
        <v>0.01</v>
      </c>
      <c r="E13" s="56">
        <v>1</v>
      </c>
      <c r="F13" s="56">
        <v>1</v>
      </c>
      <c r="G13" s="56">
        <v>1</v>
      </c>
      <c r="H13" s="56">
        <v>1</v>
      </c>
      <c r="K13" s="8"/>
    </row>
    <row r="14" spans="1:11" ht="28.5" customHeight="1">
      <c r="A14" s="55"/>
      <c r="B14" s="55">
        <v>65</v>
      </c>
      <c r="C14" s="57" t="s">
        <v>32</v>
      </c>
      <c r="D14" s="56">
        <v>469111.39</v>
      </c>
      <c r="E14" s="56">
        <v>482027</v>
      </c>
      <c r="F14" s="56">
        <f>557000+1327</f>
        <v>558327</v>
      </c>
      <c r="G14" s="56">
        <f>650000+1300</f>
        <v>651300</v>
      </c>
      <c r="H14" s="56">
        <f>650000+1500</f>
        <v>651500</v>
      </c>
      <c r="K14" s="8"/>
    </row>
    <row r="15" spans="1:11" ht="28.5" customHeight="1">
      <c r="A15" s="55"/>
      <c r="B15" s="55">
        <v>66</v>
      </c>
      <c r="C15" s="57" t="s">
        <v>33</v>
      </c>
      <c r="D15" s="56">
        <v>15885.71</v>
      </c>
      <c r="E15" s="56">
        <v>14561</v>
      </c>
      <c r="F15" s="56">
        <f>11300+3400</f>
        <v>14700</v>
      </c>
      <c r="G15" s="56">
        <f>12000+3500</f>
        <v>15500</v>
      </c>
      <c r="H15" s="56">
        <f>12000+3500</f>
        <v>15500</v>
      </c>
    </row>
    <row r="16" spans="1:11" ht="28.5" customHeight="1">
      <c r="A16" s="55"/>
      <c r="B16" s="55">
        <v>67</v>
      </c>
      <c r="C16" s="57" t="s">
        <v>27</v>
      </c>
      <c r="D16" s="56">
        <v>1913196.8</v>
      </c>
      <c r="E16" s="56">
        <v>3003913</v>
      </c>
      <c r="F16" s="56">
        <f>4714300+182500-348500-25000</f>
        <v>4523300</v>
      </c>
      <c r="G16" s="56">
        <f>5217300+210000</f>
        <v>5427300</v>
      </c>
      <c r="H16" s="56">
        <f>5268000+219000</f>
        <v>5487000</v>
      </c>
    </row>
    <row r="17" spans="1:10" ht="21.75" customHeight="1">
      <c r="A17" s="58">
        <v>7</v>
      </c>
      <c r="B17" s="58"/>
      <c r="C17" s="59" t="s">
        <v>10</v>
      </c>
      <c r="D17" s="56">
        <f>D18</f>
        <v>500</v>
      </c>
      <c r="E17" s="56">
        <v>0</v>
      </c>
      <c r="F17" s="56">
        <f t="shared" ref="F17:H17" si="1">+F18</f>
        <v>0</v>
      </c>
      <c r="G17" s="56">
        <v>0</v>
      </c>
      <c r="H17" s="56">
        <f t="shared" si="1"/>
        <v>0</v>
      </c>
    </row>
    <row r="18" spans="1:10" ht="21.75" customHeight="1">
      <c r="A18" s="55"/>
      <c r="B18" s="55">
        <v>72</v>
      </c>
      <c r="C18" s="60" t="s">
        <v>25</v>
      </c>
      <c r="D18" s="56">
        <v>500</v>
      </c>
      <c r="E18" s="56">
        <v>0</v>
      </c>
      <c r="F18" s="56">
        <v>0</v>
      </c>
      <c r="G18" s="56">
        <v>0</v>
      </c>
      <c r="H18" s="56">
        <v>0</v>
      </c>
    </row>
    <row r="20" spans="1:10" ht="28.5" customHeight="1">
      <c r="A20" s="49" t="s">
        <v>6</v>
      </c>
      <c r="B20" s="50" t="s">
        <v>7</v>
      </c>
      <c r="C20" s="50" t="s">
        <v>11</v>
      </c>
      <c r="D20" s="50" t="s">
        <v>133</v>
      </c>
      <c r="E20" s="50" t="s">
        <v>340</v>
      </c>
      <c r="F20" s="50" t="s">
        <v>341</v>
      </c>
      <c r="G20" s="50" t="s">
        <v>342</v>
      </c>
      <c r="H20" s="50" t="s">
        <v>343</v>
      </c>
    </row>
    <row r="21" spans="1:10" s="9" customFormat="1" ht="21.75" customHeight="1">
      <c r="A21" s="51"/>
      <c r="B21" s="52"/>
      <c r="C21" s="53" t="s">
        <v>233</v>
      </c>
      <c r="D21" s="54">
        <f>D22+D26</f>
        <v>2412941.2800000003</v>
      </c>
      <c r="E21" s="54">
        <f t="shared" ref="E21:H21" si="2">E22+E26</f>
        <v>3544369</v>
      </c>
      <c r="F21" s="54">
        <f>F22+F26</f>
        <v>5141655</v>
      </c>
      <c r="G21" s="54">
        <f t="shared" si="2"/>
        <v>6126101</v>
      </c>
      <c r="H21" s="54">
        <f t="shared" si="2"/>
        <v>6186001</v>
      </c>
    </row>
    <row r="22" spans="1:10" ht="21.75" customHeight="1">
      <c r="A22" s="55">
        <v>3</v>
      </c>
      <c r="B22" s="55"/>
      <c r="C22" s="55" t="s">
        <v>12</v>
      </c>
      <c r="D22" s="56">
        <f>SUM(D23:D25)</f>
        <v>2384779.7200000002</v>
      </c>
      <c r="E22" s="56">
        <f>E23+E24+E25</f>
        <v>3485535</v>
      </c>
      <c r="F22" s="56">
        <f>F23+F24+F25</f>
        <v>5087955</v>
      </c>
      <c r="G22" s="56">
        <f>G23+G24+G25</f>
        <v>6061151</v>
      </c>
      <c r="H22" s="56">
        <f>H23+H24+H25</f>
        <v>6104601</v>
      </c>
      <c r="J22" s="10"/>
    </row>
    <row r="23" spans="1:10" ht="21.75" customHeight="1">
      <c r="A23" s="55"/>
      <c r="B23" s="57">
        <v>31</v>
      </c>
      <c r="C23" s="57" t="s">
        <v>13</v>
      </c>
      <c r="D23" s="56">
        <v>1839026.78</v>
      </c>
      <c r="E23" s="56">
        <v>2765250</v>
      </c>
      <c r="F23" s="56">
        <f>4636500+14000+8000+2330+2330+3850-348500-25000</f>
        <v>4293510</v>
      </c>
      <c r="G23" s="56">
        <f>5140000+15200+8000+8400+8800+4100</f>
        <v>5184500</v>
      </c>
      <c r="H23" s="56">
        <f>5190000+15200+8000+8400+8800+4100</f>
        <v>5234500</v>
      </c>
    </row>
    <row r="24" spans="1:10" ht="21.75" customHeight="1">
      <c r="A24" s="61"/>
      <c r="B24" s="62">
        <v>32</v>
      </c>
      <c r="C24" s="62" t="s">
        <v>22</v>
      </c>
      <c r="D24" s="56">
        <v>543674.94999999995</v>
      </c>
      <c r="E24" s="56">
        <v>718135</v>
      </c>
      <c r="F24" s="56">
        <f>67500+11301+506840+10000+162500+1327+3400+1327+3100+200+200+400+300+20000+3000</f>
        <v>791395</v>
      </c>
      <c r="G24" s="56">
        <f>76500+12001+588350+165350+1000+3500+1300+3100+400+400+400+800+20000</f>
        <v>873101</v>
      </c>
      <c r="H24" s="56">
        <f>76700+12001+588350+157900+1000+3500+1500+3100+400+400+400+1300+20000</f>
        <v>866551</v>
      </c>
      <c r="J24" s="11"/>
    </row>
    <row r="25" spans="1:10" ht="21.75" customHeight="1">
      <c r="A25" s="61"/>
      <c r="B25" s="62">
        <v>34</v>
      </c>
      <c r="C25" s="63" t="s">
        <v>35</v>
      </c>
      <c r="D25" s="56">
        <v>2077.9899999999998</v>
      </c>
      <c r="E25" s="56">
        <v>2150</v>
      </c>
      <c r="F25" s="56">
        <v>3050</v>
      </c>
      <c r="G25" s="56">
        <v>3550</v>
      </c>
      <c r="H25" s="56">
        <v>3550</v>
      </c>
    </row>
    <row r="26" spans="1:10" ht="21.75" customHeight="1">
      <c r="A26" s="58">
        <v>4</v>
      </c>
      <c r="B26" s="58"/>
      <c r="C26" s="59" t="s">
        <v>14</v>
      </c>
      <c r="D26" s="56">
        <f>D27+D28</f>
        <v>28161.56</v>
      </c>
      <c r="E26" s="56">
        <f t="shared" ref="E26:H26" si="3">E27+E28</f>
        <v>58834</v>
      </c>
      <c r="F26" s="56">
        <f t="shared" si="3"/>
        <v>53700</v>
      </c>
      <c r="G26" s="56">
        <f t="shared" si="3"/>
        <v>64950</v>
      </c>
      <c r="H26" s="56">
        <f t="shared" si="3"/>
        <v>81400</v>
      </c>
      <c r="J26" s="11"/>
    </row>
    <row r="27" spans="1:10" ht="28.5" customHeight="1">
      <c r="A27" s="55"/>
      <c r="B27" s="57">
        <v>41</v>
      </c>
      <c r="C27" s="63" t="s">
        <v>15</v>
      </c>
      <c r="D27" s="56">
        <v>1659.04</v>
      </c>
      <c r="E27" s="56">
        <v>0</v>
      </c>
      <c r="F27" s="56">
        <v>0</v>
      </c>
      <c r="G27" s="56">
        <v>0</v>
      </c>
      <c r="H27" s="56">
        <v>0</v>
      </c>
    </row>
    <row r="28" spans="1:10" ht="21.75" customHeight="1">
      <c r="A28" s="55"/>
      <c r="B28" s="57">
        <v>42</v>
      </c>
      <c r="C28" s="63" t="s">
        <v>28</v>
      </c>
      <c r="D28" s="56">
        <v>26502.52</v>
      </c>
      <c r="E28" s="56">
        <v>58834</v>
      </c>
      <c r="F28" s="56">
        <f>11000+10000+12700+20000</f>
        <v>53700</v>
      </c>
      <c r="G28" s="56">
        <f>11000+9300+44650</f>
        <v>64950</v>
      </c>
      <c r="H28" s="56">
        <f>11000+9300+61100</f>
        <v>81400</v>
      </c>
    </row>
  </sheetData>
  <mergeCells count="4">
    <mergeCell ref="A3:H3"/>
    <mergeCell ref="A4:H4"/>
    <mergeCell ref="A5:H5"/>
    <mergeCell ref="A7:H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9993-DB92-401E-8DFC-56E7065409F4}">
  <sheetPr>
    <pageSetUpPr fitToPage="1"/>
  </sheetPr>
  <dimension ref="A1:I40"/>
  <sheetViews>
    <sheetView tabSelected="1" workbookViewId="0">
      <selection activeCell="A3" sqref="A3:G3"/>
    </sheetView>
  </sheetViews>
  <sheetFormatPr defaultColWidth="8.85546875" defaultRowHeight="15"/>
  <cols>
    <col min="1" max="1" width="6.140625" style="6" customWidth="1"/>
    <col min="2" max="2" width="44.140625" style="6" customWidth="1"/>
    <col min="3" max="4" width="16.7109375" style="6" customWidth="1"/>
    <col min="5" max="5" width="19.5703125" style="6" customWidth="1"/>
    <col min="6" max="7" width="16.7109375" style="6" customWidth="1"/>
    <col min="8" max="9" width="15.5703125" style="6" customWidth="1"/>
    <col min="10" max="16384" width="8.85546875" style="6"/>
  </cols>
  <sheetData>
    <row r="1" spans="1:9">
      <c r="A1" s="5" t="s">
        <v>19</v>
      </c>
    </row>
    <row r="2" spans="1:9" ht="15.75" customHeight="1">
      <c r="A2" s="203" t="s">
        <v>54</v>
      </c>
      <c r="B2" s="203"/>
      <c r="C2" s="203"/>
      <c r="D2" s="203"/>
      <c r="E2" s="203"/>
      <c r="F2" s="203"/>
      <c r="G2" s="203"/>
    </row>
    <row r="3" spans="1:9" ht="30" customHeight="1">
      <c r="A3" s="204" t="s">
        <v>366</v>
      </c>
      <c r="B3" s="204"/>
      <c r="C3" s="204"/>
      <c r="D3" s="204"/>
      <c r="E3" s="204"/>
      <c r="F3" s="204"/>
      <c r="G3" s="204"/>
      <c r="H3" s="12"/>
      <c r="I3" s="12"/>
    </row>
    <row r="4" spans="1:9">
      <c r="A4" s="43"/>
      <c r="B4" s="43"/>
      <c r="C4" s="43"/>
      <c r="D4" s="43"/>
      <c r="E4" s="43"/>
      <c r="F4" s="43"/>
      <c r="G4" s="43"/>
      <c r="H4" s="43"/>
      <c r="I4" s="43"/>
    </row>
    <row r="5" spans="1:9">
      <c r="A5" s="205" t="s">
        <v>223</v>
      </c>
      <c r="B5" s="205"/>
      <c r="C5" s="205"/>
      <c r="D5" s="205"/>
      <c r="E5" s="205"/>
      <c r="F5" s="205"/>
      <c r="G5" s="205"/>
      <c r="H5" s="18"/>
      <c r="I5" s="18"/>
    </row>
    <row r="6" spans="1:9">
      <c r="A6" s="39"/>
      <c r="B6" s="39"/>
      <c r="C6" s="39"/>
      <c r="D6" s="39"/>
      <c r="E6" s="39"/>
      <c r="F6" s="42"/>
    </row>
    <row r="7" spans="1:9">
      <c r="A7" s="39"/>
      <c r="B7" s="39"/>
      <c r="C7" s="39"/>
      <c r="D7" s="39"/>
      <c r="E7" s="39"/>
      <c r="F7" s="39"/>
      <c r="G7" s="39"/>
      <c r="H7" s="38"/>
      <c r="I7" s="86"/>
    </row>
    <row r="8" spans="1:9" ht="27.75" customHeight="1">
      <c r="A8" s="50" t="s">
        <v>8</v>
      </c>
      <c r="B8" s="50" t="s">
        <v>4</v>
      </c>
      <c r="C8" s="50" t="s">
        <v>133</v>
      </c>
      <c r="D8" s="50" t="s">
        <v>340</v>
      </c>
      <c r="E8" s="50" t="s">
        <v>341</v>
      </c>
      <c r="F8" s="50" t="s">
        <v>342</v>
      </c>
      <c r="G8" s="50" t="s">
        <v>343</v>
      </c>
    </row>
    <row r="9" spans="1:9" ht="22.5" customHeight="1">
      <c r="A9" s="55"/>
      <c r="B9" s="55" t="s">
        <v>232</v>
      </c>
      <c r="C9" s="56">
        <f>C10+C12+C14+C16+C19+C21</f>
        <v>2420119.5300000003</v>
      </c>
      <c r="D9" s="56">
        <f>D10+D12+D14+D16+D19+D21</f>
        <v>3533302</v>
      </c>
      <c r="E9" s="56">
        <f>E10+E12+E14+E16+E19+E21</f>
        <v>5128655</v>
      </c>
      <c r="F9" s="56">
        <f>F10+F12+F14+F16+F19+F21</f>
        <v>6126101</v>
      </c>
      <c r="G9" s="56">
        <f>G10+G12+G14+G16+G19+G21</f>
        <v>6186001</v>
      </c>
    </row>
    <row r="10" spans="1:9" ht="22.5" customHeight="1">
      <c r="A10" s="87">
        <v>1</v>
      </c>
      <c r="B10" s="88" t="s">
        <v>103</v>
      </c>
      <c r="C10" s="56">
        <f>C11</f>
        <v>1888627.62</v>
      </c>
      <c r="D10" s="56">
        <f t="shared" ref="D10:G10" si="0">D11</f>
        <v>2844000</v>
      </c>
      <c r="E10" s="56">
        <f t="shared" si="0"/>
        <v>4340800</v>
      </c>
      <c r="F10" s="56">
        <f t="shared" si="0"/>
        <v>5217300</v>
      </c>
      <c r="G10" s="56">
        <f t="shared" si="0"/>
        <v>5268000</v>
      </c>
    </row>
    <row r="11" spans="1:9" ht="22.5" customHeight="1">
      <c r="A11" s="89" t="s">
        <v>34</v>
      </c>
      <c r="B11" s="90" t="s">
        <v>103</v>
      </c>
      <c r="C11" s="91">
        <v>1888627.62</v>
      </c>
      <c r="D11" s="91">
        <v>2844000</v>
      </c>
      <c r="E11" s="91">
        <f>4714300-348500-25000</f>
        <v>4340800</v>
      </c>
      <c r="F11" s="91">
        <v>5217300</v>
      </c>
      <c r="G11" s="91">
        <v>5268000</v>
      </c>
    </row>
    <row r="12" spans="1:9" ht="22.5" customHeight="1">
      <c r="A12" s="87">
        <v>3</v>
      </c>
      <c r="B12" s="14" t="s">
        <v>104</v>
      </c>
      <c r="C12" s="56">
        <f>C13</f>
        <v>9817.23</v>
      </c>
      <c r="D12" s="56">
        <f t="shared" ref="D12:G12" si="1">D13</f>
        <v>11301</v>
      </c>
      <c r="E12" s="56">
        <f t="shared" si="1"/>
        <v>11301</v>
      </c>
      <c r="F12" s="56">
        <f t="shared" si="1"/>
        <v>12001</v>
      </c>
      <c r="G12" s="56">
        <f t="shared" si="1"/>
        <v>12001</v>
      </c>
    </row>
    <row r="13" spans="1:9" ht="22.5" customHeight="1">
      <c r="A13" s="89" t="s">
        <v>143</v>
      </c>
      <c r="B13" s="90" t="s">
        <v>144</v>
      </c>
      <c r="C13" s="91">
        <v>9817.23</v>
      </c>
      <c r="D13" s="91">
        <v>11301</v>
      </c>
      <c r="E13" s="91">
        <v>11301</v>
      </c>
      <c r="F13" s="91">
        <v>12001</v>
      </c>
      <c r="G13" s="91">
        <v>12001</v>
      </c>
    </row>
    <row r="14" spans="1:9" ht="22.5" customHeight="1">
      <c r="A14" s="87">
        <v>4</v>
      </c>
      <c r="B14" s="14" t="s">
        <v>105</v>
      </c>
      <c r="C14" s="56">
        <f>C15</f>
        <v>451586.4</v>
      </c>
      <c r="D14" s="56">
        <f t="shared" ref="D14:G14" si="2">D15</f>
        <v>476000</v>
      </c>
      <c r="E14" s="56">
        <f t="shared" si="2"/>
        <v>557000</v>
      </c>
      <c r="F14" s="56">
        <f t="shared" si="2"/>
        <v>650000</v>
      </c>
      <c r="G14" s="56">
        <f t="shared" si="2"/>
        <v>650000</v>
      </c>
    </row>
    <row r="15" spans="1:9" ht="22.5" customHeight="1">
      <c r="A15" s="89" t="s">
        <v>145</v>
      </c>
      <c r="B15" s="90" t="s">
        <v>146</v>
      </c>
      <c r="C15" s="91">
        <v>451586.4</v>
      </c>
      <c r="D15" s="91">
        <v>476000</v>
      </c>
      <c r="E15" s="91">
        <v>557000</v>
      </c>
      <c r="F15" s="91">
        <v>650000</v>
      </c>
      <c r="G15" s="91">
        <v>650000</v>
      </c>
    </row>
    <row r="16" spans="1:9" ht="22.5" customHeight="1">
      <c r="A16" s="87">
        <v>5</v>
      </c>
      <c r="B16" s="14" t="s">
        <v>106</v>
      </c>
      <c r="C16" s="56">
        <f>C17+C18</f>
        <v>45994.8</v>
      </c>
      <c r="D16" s="56">
        <f t="shared" ref="D16:G16" si="3">D17+D18</f>
        <v>192713</v>
      </c>
      <c r="E16" s="56">
        <f t="shared" si="3"/>
        <v>214827</v>
      </c>
      <c r="F16" s="56">
        <f t="shared" si="3"/>
        <v>242000</v>
      </c>
      <c r="G16" s="56">
        <f t="shared" si="3"/>
        <v>251000</v>
      </c>
    </row>
    <row r="17" spans="1:9" ht="22.5" customHeight="1">
      <c r="A17" s="92" t="s">
        <v>153</v>
      </c>
      <c r="B17" s="90" t="s">
        <v>106</v>
      </c>
      <c r="C17" s="91">
        <v>24569.18</v>
      </c>
      <c r="D17" s="91">
        <v>159913</v>
      </c>
      <c r="E17" s="91">
        <v>182500</v>
      </c>
      <c r="F17" s="91">
        <v>210000</v>
      </c>
      <c r="G17" s="91">
        <v>219000</v>
      </c>
    </row>
    <row r="18" spans="1:9" ht="22.5" customHeight="1">
      <c r="A18" s="89" t="s">
        <v>147</v>
      </c>
      <c r="B18" s="90" t="s">
        <v>148</v>
      </c>
      <c r="C18" s="91">
        <v>21425.62</v>
      </c>
      <c r="D18" s="91">
        <v>32800</v>
      </c>
      <c r="E18" s="91">
        <v>32327</v>
      </c>
      <c r="F18" s="91">
        <v>32000</v>
      </c>
      <c r="G18" s="91">
        <v>32000</v>
      </c>
    </row>
    <row r="19" spans="1:9" ht="22.5" customHeight="1">
      <c r="A19" s="87">
        <v>6</v>
      </c>
      <c r="B19" s="14" t="s">
        <v>107</v>
      </c>
      <c r="C19" s="56">
        <f>C20</f>
        <v>6068.49</v>
      </c>
      <c r="D19" s="56">
        <f t="shared" ref="D19:G19" si="4">D20</f>
        <v>3261</v>
      </c>
      <c r="E19" s="56">
        <f t="shared" si="4"/>
        <v>3400</v>
      </c>
      <c r="F19" s="56">
        <f t="shared" si="4"/>
        <v>3500</v>
      </c>
      <c r="G19" s="56">
        <f t="shared" si="4"/>
        <v>3500</v>
      </c>
    </row>
    <row r="20" spans="1:9" ht="22.5" customHeight="1">
      <c r="A20" s="89" t="s">
        <v>150</v>
      </c>
      <c r="B20" s="90" t="s">
        <v>149</v>
      </c>
      <c r="C20" s="91">
        <v>6068.49</v>
      </c>
      <c r="D20" s="91">
        <v>3261</v>
      </c>
      <c r="E20" s="91">
        <v>3400</v>
      </c>
      <c r="F20" s="91">
        <v>3500</v>
      </c>
      <c r="G20" s="91">
        <v>3500</v>
      </c>
    </row>
    <row r="21" spans="1:9" ht="43.5" customHeight="1">
      <c r="A21" s="87">
        <v>7</v>
      </c>
      <c r="B21" s="93" t="s">
        <v>108</v>
      </c>
      <c r="C21" s="56">
        <f>C22</f>
        <v>18024.990000000002</v>
      </c>
      <c r="D21" s="56">
        <f t="shared" ref="D21:G21" si="5">D22</f>
        <v>6027</v>
      </c>
      <c r="E21" s="56">
        <f t="shared" si="5"/>
        <v>1327</v>
      </c>
      <c r="F21" s="56">
        <f t="shared" si="5"/>
        <v>1300</v>
      </c>
      <c r="G21" s="56">
        <f t="shared" si="5"/>
        <v>1500</v>
      </c>
    </row>
    <row r="22" spans="1:9" ht="31.5" customHeight="1">
      <c r="A22" s="94" t="s">
        <v>151</v>
      </c>
      <c r="B22" s="95" t="s">
        <v>152</v>
      </c>
      <c r="C22" s="91">
        <v>18024.990000000002</v>
      </c>
      <c r="D22" s="91">
        <v>6027</v>
      </c>
      <c r="E22" s="91">
        <v>1327</v>
      </c>
      <c r="F22" s="91">
        <v>1300</v>
      </c>
      <c r="G22" s="91">
        <v>1500</v>
      </c>
    </row>
    <row r="23" spans="1:9" ht="22.5" customHeight="1"/>
    <row r="24" spans="1:9" ht="27" customHeight="1">
      <c r="A24" s="50" t="s">
        <v>8</v>
      </c>
      <c r="B24" s="50" t="s">
        <v>11</v>
      </c>
      <c r="C24" s="50" t="s">
        <v>133</v>
      </c>
      <c r="D24" s="50" t="s">
        <v>340</v>
      </c>
      <c r="E24" s="50" t="s">
        <v>341</v>
      </c>
      <c r="F24" s="50" t="s">
        <v>342</v>
      </c>
      <c r="G24" s="50" t="s">
        <v>343</v>
      </c>
    </row>
    <row r="25" spans="1:9" ht="22.5" customHeight="1">
      <c r="A25" s="55"/>
      <c r="B25" s="55" t="s">
        <v>234</v>
      </c>
      <c r="C25" s="56">
        <f>C26+C28+C30+C33+C37+C39</f>
        <v>2412941.2800000007</v>
      </c>
      <c r="D25" s="56">
        <f>D26+D28+D30+D33+D37+D39</f>
        <v>3544369</v>
      </c>
      <c r="E25" s="56">
        <f>E26+E28+E30+E33+E37+E39</f>
        <v>5141655</v>
      </c>
      <c r="F25" s="56">
        <f>F26+F28+F30+F33+F37+F39</f>
        <v>6126101</v>
      </c>
      <c r="G25" s="56">
        <f>G26+G28+G30+G33+G37+G39</f>
        <v>6186001</v>
      </c>
    </row>
    <row r="26" spans="1:9" ht="22.5" customHeight="1">
      <c r="A26" s="87">
        <v>1</v>
      </c>
      <c r="B26" s="88" t="s">
        <v>103</v>
      </c>
      <c r="C26" s="56">
        <f>C27</f>
        <v>1886265.82</v>
      </c>
      <c r="D26" s="56">
        <f t="shared" ref="D26:G26" si="6">D27</f>
        <v>2844000</v>
      </c>
      <c r="E26" s="56">
        <f t="shared" si="6"/>
        <v>4340800</v>
      </c>
      <c r="F26" s="56">
        <f t="shared" si="6"/>
        <v>5217300</v>
      </c>
      <c r="G26" s="56">
        <f t="shared" si="6"/>
        <v>5268000</v>
      </c>
    </row>
    <row r="27" spans="1:9" ht="22.5" customHeight="1">
      <c r="A27" s="89" t="s">
        <v>34</v>
      </c>
      <c r="B27" s="90" t="s">
        <v>103</v>
      </c>
      <c r="C27" s="91">
        <f>1884606.78+1659.04</f>
        <v>1886265.82</v>
      </c>
      <c r="D27" s="91">
        <v>2844000</v>
      </c>
      <c r="E27" s="91">
        <f>4704000+300+10000-348500-25000</f>
        <v>4340800</v>
      </c>
      <c r="F27" s="91">
        <f>5216500+800</f>
        <v>5217300</v>
      </c>
      <c r="G27" s="91">
        <f>5266700+1300</f>
        <v>5268000</v>
      </c>
      <c r="I27" s="9"/>
    </row>
    <row r="28" spans="1:9" ht="22.5" customHeight="1">
      <c r="A28" s="87">
        <v>3</v>
      </c>
      <c r="B28" s="14" t="s">
        <v>104</v>
      </c>
      <c r="C28" s="56">
        <f>C29</f>
        <v>9817.23</v>
      </c>
      <c r="D28" s="56">
        <f t="shared" ref="D28:G28" si="7">D29</f>
        <v>11301</v>
      </c>
      <c r="E28" s="56">
        <f t="shared" si="7"/>
        <v>11301</v>
      </c>
      <c r="F28" s="56">
        <f t="shared" si="7"/>
        <v>12001</v>
      </c>
      <c r="G28" s="56">
        <f t="shared" si="7"/>
        <v>12001</v>
      </c>
      <c r="I28" s="9"/>
    </row>
    <row r="29" spans="1:9" ht="22.5" customHeight="1">
      <c r="A29" s="89" t="s">
        <v>143</v>
      </c>
      <c r="B29" s="90" t="s">
        <v>144</v>
      </c>
      <c r="C29" s="91">
        <v>9817.23</v>
      </c>
      <c r="D29" s="91">
        <v>11301</v>
      </c>
      <c r="E29" s="91">
        <v>11301</v>
      </c>
      <c r="F29" s="91">
        <v>12001</v>
      </c>
      <c r="G29" s="91">
        <v>12001</v>
      </c>
      <c r="I29" s="96"/>
    </row>
    <row r="30" spans="1:9" ht="22.5" customHeight="1">
      <c r="A30" s="87">
        <v>4</v>
      </c>
      <c r="B30" s="14" t="s">
        <v>105</v>
      </c>
      <c r="C30" s="56">
        <f>C31</f>
        <v>437946.11</v>
      </c>
      <c r="D30" s="56">
        <f>D31+D32</f>
        <v>493925</v>
      </c>
      <c r="E30" s="56">
        <f>E31+E32</f>
        <v>567000</v>
      </c>
      <c r="F30" s="56">
        <f t="shared" ref="F30:G30" si="8">F31</f>
        <v>650000</v>
      </c>
      <c r="G30" s="56">
        <f t="shared" si="8"/>
        <v>650000</v>
      </c>
      <c r="I30" s="13"/>
    </row>
    <row r="31" spans="1:9" ht="22.5" customHeight="1">
      <c r="A31" s="89" t="s">
        <v>145</v>
      </c>
      <c r="B31" s="90" t="s">
        <v>146</v>
      </c>
      <c r="C31" s="91">
        <v>437946.11</v>
      </c>
      <c r="D31" s="91">
        <f>493925-17925</f>
        <v>476000</v>
      </c>
      <c r="E31" s="91">
        <f>509890+17100+8000+2530+2530+4250+12700</f>
        <v>557000</v>
      </c>
      <c r="F31" s="91">
        <f>591900+18300+8000+8800+9200+4500+9300</f>
        <v>650000</v>
      </c>
      <c r="G31" s="91">
        <f>591900+18300+8000+8800+9200+4500+9300</f>
        <v>650000</v>
      </c>
      <c r="I31" s="13"/>
    </row>
    <row r="32" spans="1:9" ht="22.5" customHeight="1">
      <c r="A32" s="89" t="s">
        <v>30</v>
      </c>
      <c r="B32" s="90" t="s">
        <v>154</v>
      </c>
      <c r="C32" s="91">
        <v>4284.46</v>
      </c>
      <c r="D32" s="91">
        <v>17925</v>
      </c>
      <c r="E32" s="91">
        <v>10000</v>
      </c>
      <c r="F32" s="91">
        <v>0</v>
      </c>
      <c r="G32" s="91">
        <v>0</v>
      </c>
      <c r="I32" s="13"/>
    </row>
    <row r="33" spans="1:9" ht="22.5" customHeight="1">
      <c r="A33" s="87">
        <v>5</v>
      </c>
      <c r="B33" s="14" t="s">
        <v>106</v>
      </c>
      <c r="C33" s="56">
        <f>C34+C35+C36</f>
        <v>54818.64</v>
      </c>
      <c r="D33" s="56">
        <f t="shared" ref="D33:G33" si="9">D34+D35+D36</f>
        <v>185855</v>
      </c>
      <c r="E33" s="56">
        <f t="shared" si="9"/>
        <v>217827</v>
      </c>
      <c r="F33" s="56">
        <f t="shared" si="9"/>
        <v>242000</v>
      </c>
      <c r="G33" s="56">
        <f t="shared" si="9"/>
        <v>251000</v>
      </c>
      <c r="I33" s="13"/>
    </row>
    <row r="34" spans="1:9" ht="22.5" customHeight="1">
      <c r="A34" s="92" t="s">
        <v>153</v>
      </c>
      <c r="B34" s="90" t="s">
        <v>106</v>
      </c>
      <c r="C34" s="91">
        <v>34681.949999999997</v>
      </c>
      <c r="D34" s="91">
        <f>139800+10000</f>
        <v>149800</v>
      </c>
      <c r="E34" s="91">
        <f>162500+20000</f>
        <v>182500</v>
      </c>
      <c r="F34" s="91">
        <f>165350+44650</f>
        <v>210000</v>
      </c>
      <c r="G34" s="91">
        <f>157900+61100</f>
        <v>219000</v>
      </c>
      <c r="I34" s="13"/>
    </row>
    <row r="35" spans="1:9" ht="22.5" customHeight="1">
      <c r="A35" s="89" t="s">
        <v>147</v>
      </c>
      <c r="B35" s="90" t="s">
        <v>148</v>
      </c>
      <c r="C35" s="91">
        <f>20136.69-1966.47</f>
        <v>18170.219999999998</v>
      </c>
      <c r="D35" s="91">
        <f>36055-3255</f>
        <v>32800</v>
      </c>
      <c r="E35" s="91">
        <f>1327+31000</f>
        <v>32327</v>
      </c>
      <c r="F35" s="91">
        <f>1000+31000</f>
        <v>32000</v>
      </c>
      <c r="G35" s="91">
        <f>1000+31000</f>
        <v>32000</v>
      </c>
      <c r="I35" s="13"/>
    </row>
    <row r="36" spans="1:9" ht="22.5" customHeight="1">
      <c r="A36" s="92" t="s">
        <v>142</v>
      </c>
      <c r="B36" s="90" t="s">
        <v>155</v>
      </c>
      <c r="C36" s="91">
        <v>1966.47</v>
      </c>
      <c r="D36" s="91">
        <v>3255</v>
      </c>
      <c r="E36" s="91">
        <v>3000</v>
      </c>
      <c r="F36" s="91">
        <v>0</v>
      </c>
      <c r="G36" s="91">
        <v>0</v>
      </c>
      <c r="I36" s="13"/>
    </row>
    <row r="37" spans="1:9" ht="22.5" customHeight="1">
      <c r="A37" s="87">
        <v>6</v>
      </c>
      <c r="B37" s="14" t="s">
        <v>107</v>
      </c>
      <c r="C37" s="56">
        <f>C38</f>
        <v>6068.49</v>
      </c>
      <c r="D37" s="56">
        <f t="shared" ref="D37:G37" si="10">D38</f>
        <v>3261</v>
      </c>
      <c r="E37" s="56">
        <f t="shared" si="10"/>
        <v>3400</v>
      </c>
      <c r="F37" s="56">
        <f t="shared" si="10"/>
        <v>3500</v>
      </c>
      <c r="G37" s="56">
        <f t="shared" si="10"/>
        <v>3500</v>
      </c>
      <c r="I37" s="9"/>
    </row>
    <row r="38" spans="1:9" ht="24" customHeight="1">
      <c r="A38" s="89" t="s">
        <v>150</v>
      </c>
      <c r="B38" s="90" t="s">
        <v>149</v>
      </c>
      <c r="C38" s="91">
        <v>6068.49</v>
      </c>
      <c r="D38" s="91">
        <v>3261</v>
      </c>
      <c r="E38" s="91">
        <v>3400</v>
      </c>
      <c r="F38" s="91">
        <v>3500</v>
      </c>
      <c r="G38" s="91">
        <v>3500</v>
      </c>
      <c r="I38" s="9"/>
    </row>
    <row r="39" spans="1:9" ht="45" customHeight="1">
      <c r="A39" s="87">
        <v>7</v>
      </c>
      <c r="B39" s="93" t="s">
        <v>108</v>
      </c>
      <c r="C39" s="56">
        <f>C40</f>
        <v>18024.990000000002</v>
      </c>
      <c r="D39" s="56">
        <f t="shared" ref="D39:G39" si="11">D40</f>
        <v>6027</v>
      </c>
      <c r="E39" s="56">
        <f t="shared" si="11"/>
        <v>1327</v>
      </c>
      <c r="F39" s="56">
        <f t="shared" si="11"/>
        <v>1300</v>
      </c>
      <c r="G39" s="56">
        <f t="shared" si="11"/>
        <v>1500</v>
      </c>
      <c r="I39" s="9"/>
    </row>
    <row r="40" spans="1:9" ht="30" customHeight="1">
      <c r="A40" s="94" t="s">
        <v>151</v>
      </c>
      <c r="B40" s="95" t="s">
        <v>152</v>
      </c>
      <c r="C40" s="91">
        <v>18024.990000000002</v>
      </c>
      <c r="D40" s="91">
        <v>6027</v>
      </c>
      <c r="E40" s="91">
        <v>1327</v>
      </c>
      <c r="F40" s="91">
        <v>1300</v>
      </c>
      <c r="G40" s="91">
        <v>1500</v>
      </c>
      <c r="I40" s="9"/>
    </row>
  </sheetData>
  <mergeCells count="3">
    <mergeCell ref="A2:G2"/>
    <mergeCell ref="A5:G5"/>
    <mergeCell ref="A3:G3"/>
  </mergeCells>
  <pageMargins left="0.7" right="0.7" top="0.75" bottom="0.75" header="0.3" footer="0.3"/>
  <pageSetup paperSize="9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zoomScaleNormal="100" workbookViewId="0">
      <selection sqref="A1:F14"/>
    </sheetView>
  </sheetViews>
  <sheetFormatPr defaultRowHeight="15"/>
  <cols>
    <col min="1" max="1" width="39.140625" customWidth="1"/>
    <col min="2" max="6" width="14" customWidth="1"/>
  </cols>
  <sheetData>
    <row r="1" spans="1:6">
      <c r="A1" s="5" t="s">
        <v>19</v>
      </c>
      <c r="B1" s="6"/>
      <c r="C1" s="6"/>
      <c r="D1" s="6"/>
      <c r="E1" s="6"/>
      <c r="F1" s="6"/>
    </row>
    <row r="2" spans="1:6" ht="25.5" customHeight="1">
      <c r="A2" s="203" t="s">
        <v>55</v>
      </c>
      <c r="B2" s="203"/>
      <c r="C2" s="203"/>
      <c r="D2" s="203"/>
      <c r="E2" s="203"/>
      <c r="F2" s="203"/>
    </row>
    <row r="3" spans="1:6" ht="15" customHeight="1">
      <c r="A3" s="204" t="s">
        <v>136</v>
      </c>
      <c r="B3" s="204"/>
      <c r="C3" s="204"/>
      <c r="D3" s="204"/>
      <c r="E3" s="204"/>
      <c r="F3" s="204"/>
    </row>
    <row r="4" spans="1:6" ht="18.75" customHeight="1">
      <c r="A4" s="204"/>
      <c r="B4" s="204"/>
      <c r="C4" s="204"/>
      <c r="D4" s="204"/>
      <c r="E4" s="204"/>
      <c r="F4" s="204"/>
    </row>
    <row r="5" spans="1:6">
      <c r="A5" s="39"/>
      <c r="B5" s="39"/>
      <c r="C5" s="39"/>
      <c r="D5" s="39"/>
      <c r="E5" s="38"/>
      <c r="F5" s="38"/>
    </row>
    <row r="6" spans="1:6">
      <c r="A6" s="197" t="s">
        <v>224</v>
      </c>
      <c r="B6" s="206"/>
      <c r="C6" s="206"/>
      <c r="D6" s="206"/>
      <c r="E6" s="206"/>
      <c r="F6" s="206"/>
    </row>
    <row r="7" spans="1:6">
      <c r="A7" s="39"/>
      <c r="B7" s="39"/>
      <c r="C7" s="39"/>
      <c r="D7" s="39"/>
      <c r="E7" s="38"/>
      <c r="F7" s="38"/>
    </row>
    <row r="8" spans="1:6" ht="28.5">
      <c r="A8" s="49" t="s">
        <v>60</v>
      </c>
      <c r="B8" s="50" t="s">
        <v>133</v>
      </c>
      <c r="C8" s="50" t="s">
        <v>340</v>
      </c>
      <c r="D8" s="50" t="s">
        <v>341</v>
      </c>
      <c r="E8" s="50" t="s">
        <v>342</v>
      </c>
      <c r="F8" s="50" t="s">
        <v>343</v>
      </c>
    </row>
    <row r="9" spans="1:6" ht="21" customHeight="1">
      <c r="A9" s="55" t="s">
        <v>234</v>
      </c>
      <c r="B9" s="91">
        <f>B10</f>
        <v>2412941.2799999998</v>
      </c>
      <c r="C9" s="91">
        <f t="shared" ref="C9:F9" si="0">C10</f>
        <v>3544369</v>
      </c>
      <c r="D9" s="91">
        <f t="shared" si="0"/>
        <v>5141655</v>
      </c>
      <c r="E9" s="91">
        <f t="shared" si="0"/>
        <v>6126101</v>
      </c>
      <c r="F9" s="97">
        <f t="shared" si="0"/>
        <v>6186001</v>
      </c>
    </row>
    <row r="10" spans="1:6" ht="21" customHeight="1">
      <c r="A10" s="14" t="s">
        <v>49</v>
      </c>
      <c r="B10" s="91">
        <f>B11</f>
        <v>2412941.2799999998</v>
      </c>
      <c r="C10" s="91">
        <f t="shared" ref="C10:F10" si="1">C11</f>
        <v>3544369</v>
      </c>
      <c r="D10" s="91">
        <f t="shared" si="1"/>
        <v>5141655</v>
      </c>
      <c r="E10" s="91">
        <f t="shared" si="1"/>
        <v>6126101</v>
      </c>
      <c r="F10" s="97">
        <f t="shared" si="1"/>
        <v>6186001</v>
      </c>
    </row>
    <row r="11" spans="1:6" ht="21" customHeight="1">
      <c r="A11" s="15" t="s">
        <v>50</v>
      </c>
      <c r="B11" s="91">
        <f>B12</f>
        <v>2412941.2799999998</v>
      </c>
      <c r="C11" s="91">
        <f t="shared" ref="C11:D11" si="2">C12</f>
        <v>3544369</v>
      </c>
      <c r="D11" s="91">
        <f t="shared" si="2"/>
        <v>5141655</v>
      </c>
      <c r="E11" s="97">
        <f>E12</f>
        <v>6126101</v>
      </c>
      <c r="F11" s="97">
        <f>F12</f>
        <v>6186001</v>
      </c>
    </row>
    <row r="12" spans="1:6" ht="21" customHeight="1">
      <c r="A12" s="15" t="s">
        <v>51</v>
      </c>
      <c r="B12" s="97">
        <f>2412941.28</f>
        <v>2412941.2799999998</v>
      </c>
      <c r="C12" s="97">
        <f>' Račun prihoda i rashoda'!E21</f>
        <v>3544369</v>
      </c>
      <c r="D12" s="97">
        <f>'Prihodi i rashodi po izvorima'!E25</f>
        <v>5141655</v>
      </c>
      <c r="E12" s="97">
        <f>'Prihodi i rashodi po izvorima'!F25</f>
        <v>6126101</v>
      </c>
      <c r="F12" s="97">
        <f>'Prihodi i rashodi po izvorima'!G25</f>
        <v>6186001</v>
      </c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</sheetData>
  <mergeCells count="3">
    <mergeCell ref="A2:F2"/>
    <mergeCell ref="A6:F6"/>
    <mergeCell ref="A3:F4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3"/>
  <sheetViews>
    <sheetView topLeftCell="A23" workbookViewId="0">
      <selection sqref="A1:J33"/>
    </sheetView>
  </sheetViews>
  <sheetFormatPr defaultRowHeight="15"/>
  <cols>
    <col min="1" max="1" width="7.140625" customWidth="1"/>
    <col min="2" max="2" width="8.42578125" bestFit="1" customWidth="1"/>
    <col min="3" max="3" width="5.42578125" customWidth="1"/>
    <col min="4" max="4" width="25.28515625" customWidth="1"/>
    <col min="5" max="5" width="16.7109375" customWidth="1"/>
    <col min="6" max="6" width="15" customWidth="1"/>
    <col min="7" max="8" width="15.7109375" customWidth="1"/>
    <col min="9" max="9" width="14.7109375" customWidth="1"/>
    <col min="10" max="10" width="11.42578125" customWidth="1"/>
  </cols>
  <sheetData>
    <row r="1" spans="1:10">
      <c r="A1" s="5" t="s">
        <v>19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203" t="s">
        <v>56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.25" customHeight="1">
      <c r="A3" s="204" t="s">
        <v>365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ht="19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</row>
    <row r="5" spans="1:10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>
      <c r="A6" s="217" t="s">
        <v>225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>
      <c r="A7" s="7"/>
      <c r="B7" s="7"/>
      <c r="C7" s="7"/>
      <c r="D7" s="7"/>
      <c r="E7" s="7"/>
      <c r="F7" s="7"/>
      <c r="G7" s="7"/>
      <c r="H7" s="7"/>
      <c r="I7" s="7"/>
      <c r="J7" s="6"/>
    </row>
    <row r="8" spans="1:10" ht="19.5" customHeight="1">
      <c r="A8" s="197" t="s">
        <v>226</v>
      </c>
      <c r="B8" s="197"/>
      <c r="C8" s="197"/>
      <c r="D8" s="197"/>
      <c r="E8" s="197"/>
      <c r="F8" s="197"/>
      <c r="G8" s="197"/>
      <c r="H8" s="197"/>
      <c r="I8" s="197"/>
      <c r="J8" s="197"/>
    </row>
    <row r="9" spans="1:10">
      <c r="A9" s="39"/>
      <c r="B9" s="39"/>
      <c r="C9" s="39"/>
      <c r="D9" s="39"/>
      <c r="E9" s="39"/>
      <c r="F9" s="39"/>
      <c r="G9" s="39"/>
      <c r="H9" s="38"/>
      <c r="I9" s="38"/>
      <c r="J9" s="6"/>
    </row>
    <row r="10" spans="1:10" ht="28.5">
      <c r="A10" s="49" t="s">
        <v>6</v>
      </c>
      <c r="B10" s="50" t="s">
        <v>7</v>
      </c>
      <c r="C10" s="182" t="s">
        <v>29</v>
      </c>
      <c r="D10" s="183"/>
      <c r="E10" s="184"/>
      <c r="F10" s="50" t="s">
        <v>133</v>
      </c>
      <c r="G10" s="50" t="s">
        <v>340</v>
      </c>
      <c r="H10" s="50" t="s">
        <v>341</v>
      </c>
      <c r="I10" s="50" t="s">
        <v>342</v>
      </c>
      <c r="J10" s="50" t="s">
        <v>343</v>
      </c>
    </row>
    <row r="11" spans="1:10" ht="22.5" customHeight="1">
      <c r="A11" s="51"/>
      <c r="B11" s="52"/>
      <c r="C11" s="211" t="s">
        <v>231</v>
      </c>
      <c r="D11" s="212"/>
      <c r="E11" s="213"/>
      <c r="F11" s="98">
        <v>0</v>
      </c>
      <c r="G11" s="98">
        <v>0</v>
      </c>
      <c r="H11" s="98">
        <v>0</v>
      </c>
      <c r="I11" s="98">
        <v>0</v>
      </c>
      <c r="J11" s="98">
        <v>0</v>
      </c>
    </row>
    <row r="12" spans="1:10" ht="22.5" customHeight="1">
      <c r="A12" s="57">
        <v>8</v>
      </c>
      <c r="B12" s="57"/>
      <c r="C12" s="214" t="s">
        <v>16</v>
      </c>
      <c r="D12" s="215"/>
      <c r="E12" s="216"/>
      <c r="F12" s="99">
        <v>0</v>
      </c>
      <c r="G12" s="99">
        <v>0</v>
      </c>
      <c r="H12" s="99">
        <v>0</v>
      </c>
      <c r="I12" s="99">
        <v>0</v>
      </c>
      <c r="J12" s="99">
        <v>0</v>
      </c>
    </row>
    <row r="13" spans="1:10" ht="22.5" customHeight="1">
      <c r="A13" s="57"/>
      <c r="B13" s="57">
        <v>84</v>
      </c>
      <c r="C13" s="218" t="s">
        <v>101</v>
      </c>
      <c r="D13" s="219"/>
      <c r="E13" s="220"/>
      <c r="F13" s="99">
        <v>0</v>
      </c>
      <c r="G13" s="99">
        <v>0</v>
      </c>
      <c r="H13" s="99">
        <v>0</v>
      </c>
      <c r="I13" s="99">
        <v>0</v>
      </c>
      <c r="J13" s="99">
        <v>0</v>
      </c>
    </row>
    <row r="14" spans="1:10" ht="22.5" customHeight="1">
      <c r="A14" s="57"/>
      <c r="B14" s="57"/>
      <c r="C14" s="211" t="s">
        <v>235</v>
      </c>
      <c r="D14" s="212"/>
      <c r="E14" s="213"/>
      <c r="F14" s="99">
        <v>0</v>
      </c>
      <c r="G14" s="99">
        <v>0</v>
      </c>
      <c r="H14" s="99">
        <v>0</v>
      </c>
      <c r="I14" s="99">
        <v>0</v>
      </c>
      <c r="J14" s="99">
        <v>0</v>
      </c>
    </row>
    <row r="15" spans="1:10" ht="22.5" customHeight="1">
      <c r="A15" s="101">
        <v>5</v>
      </c>
      <c r="B15" s="101"/>
      <c r="C15" s="214" t="s">
        <v>17</v>
      </c>
      <c r="D15" s="215"/>
      <c r="E15" s="216"/>
      <c r="F15" s="102">
        <v>0</v>
      </c>
      <c r="G15" s="99">
        <v>0</v>
      </c>
      <c r="H15" s="99">
        <v>0</v>
      </c>
      <c r="I15" s="99">
        <v>0</v>
      </c>
      <c r="J15" s="99">
        <v>0</v>
      </c>
    </row>
    <row r="16" spans="1:10" ht="25.5" customHeight="1">
      <c r="A16" s="58"/>
      <c r="B16" s="57">
        <v>54</v>
      </c>
      <c r="C16" s="218" t="s">
        <v>102</v>
      </c>
      <c r="D16" s="219"/>
      <c r="E16" s="220"/>
      <c r="F16" s="97">
        <v>0</v>
      </c>
      <c r="G16" s="97">
        <v>0</v>
      </c>
      <c r="H16" s="97">
        <v>0</v>
      </c>
      <c r="I16" s="97">
        <v>0</v>
      </c>
      <c r="J16" s="97">
        <v>0</v>
      </c>
    </row>
    <row r="17" spans="1:20" ht="25.5" customHeight="1">
      <c r="A17" s="103"/>
      <c r="B17" s="104"/>
      <c r="C17" s="104"/>
      <c r="D17" s="104"/>
      <c r="E17" s="104"/>
      <c r="F17" s="105"/>
      <c r="G17" s="105"/>
      <c r="H17" s="105"/>
      <c r="I17" s="105"/>
      <c r="J17" s="105"/>
    </row>
    <row r="18" spans="1:20" ht="19.5" customHeight="1">
      <c r="A18" s="197" t="s">
        <v>227</v>
      </c>
      <c r="B18" s="197"/>
      <c r="C18" s="197"/>
      <c r="D18" s="197"/>
      <c r="E18" s="197"/>
      <c r="F18" s="197"/>
      <c r="G18" s="197"/>
      <c r="H18" s="197"/>
      <c r="I18" s="197"/>
      <c r="J18" s="197"/>
    </row>
    <row r="19" spans="1:20" ht="25.5" customHeight="1">
      <c r="A19" s="39"/>
      <c r="B19" s="39"/>
      <c r="C19" s="39"/>
      <c r="D19" s="39"/>
      <c r="E19" s="39"/>
      <c r="F19" s="39"/>
      <c r="G19" s="39"/>
      <c r="H19" s="38"/>
      <c r="I19" s="38"/>
      <c r="J19" s="6"/>
    </row>
    <row r="20" spans="1:20" ht="32.25" customHeight="1">
      <c r="A20" s="106" t="s">
        <v>8</v>
      </c>
      <c r="B20" s="221" t="s">
        <v>29</v>
      </c>
      <c r="C20" s="221"/>
      <c r="D20" s="221"/>
      <c r="E20" s="221"/>
      <c r="F20" s="50" t="s">
        <v>133</v>
      </c>
      <c r="G20" s="50" t="s">
        <v>340</v>
      </c>
      <c r="H20" s="50" t="s">
        <v>341</v>
      </c>
      <c r="I20" s="50" t="s">
        <v>342</v>
      </c>
      <c r="J20" s="50" t="s">
        <v>343</v>
      </c>
    </row>
    <row r="21" spans="1:20" ht="22.5" customHeight="1">
      <c r="A21" s="51"/>
      <c r="B21" s="211" t="s">
        <v>231</v>
      </c>
      <c r="C21" s="212"/>
      <c r="D21" s="212"/>
      <c r="E21" s="213"/>
      <c r="F21" s="98">
        <v>0</v>
      </c>
      <c r="G21" s="98">
        <v>0</v>
      </c>
      <c r="H21" s="98">
        <v>0</v>
      </c>
      <c r="I21" s="98">
        <v>0</v>
      </c>
      <c r="J21" s="98">
        <v>0</v>
      </c>
    </row>
    <row r="22" spans="1:20" ht="22.5" customHeight="1">
      <c r="A22" s="57">
        <v>8</v>
      </c>
      <c r="B22" s="214" t="s">
        <v>228</v>
      </c>
      <c r="C22" s="215"/>
      <c r="D22" s="215"/>
      <c r="E22" s="216"/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3"/>
      <c r="L22" s="3"/>
      <c r="M22" s="3"/>
    </row>
    <row r="23" spans="1:20" ht="22.5" customHeight="1">
      <c r="A23" s="107" t="s">
        <v>229</v>
      </c>
      <c r="B23" s="214" t="s">
        <v>230</v>
      </c>
      <c r="C23" s="215"/>
      <c r="D23" s="215"/>
      <c r="E23" s="216"/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3"/>
      <c r="L23" s="3"/>
      <c r="M23" s="3"/>
    </row>
    <row r="24" spans="1:20" ht="22.5" customHeight="1">
      <c r="A24" s="57"/>
      <c r="B24" s="211" t="s">
        <v>235</v>
      </c>
      <c r="C24" s="212"/>
      <c r="D24" s="212"/>
      <c r="E24" s="213"/>
      <c r="F24" s="102">
        <v>0</v>
      </c>
      <c r="G24" s="99">
        <v>0</v>
      </c>
      <c r="H24" s="99">
        <v>0</v>
      </c>
      <c r="I24" s="99">
        <v>0</v>
      </c>
      <c r="J24" s="99">
        <v>0</v>
      </c>
    </row>
    <row r="25" spans="1:20" ht="22.5" customHeight="1">
      <c r="A25" s="101"/>
      <c r="B25" s="214" t="s">
        <v>17</v>
      </c>
      <c r="C25" s="215"/>
      <c r="D25" s="215"/>
      <c r="E25" s="216"/>
      <c r="F25" s="102">
        <v>0</v>
      </c>
      <c r="G25" s="99">
        <v>0</v>
      </c>
      <c r="H25" s="99">
        <v>0</v>
      </c>
      <c r="I25" s="99">
        <v>0</v>
      </c>
      <c r="J25" s="99">
        <v>0</v>
      </c>
    </row>
    <row r="26" spans="1:20" ht="22.5" customHeight="1">
      <c r="A26" s="108" t="s">
        <v>34</v>
      </c>
      <c r="B26" s="228" t="s">
        <v>103</v>
      </c>
      <c r="C26" s="229"/>
      <c r="D26" s="229"/>
      <c r="E26" s="230"/>
      <c r="F26" s="102">
        <v>0</v>
      </c>
      <c r="G26" s="99">
        <v>0</v>
      </c>
      <c r="H26" s="99">
        <v>0</v>
      </c>
      <c r="I26" s="99">
        <v>0</v>
      </c>
      <c r="J26" s="99">
        <v>0</v>
      </c>
      <c r="K26" s="225"/>
      <c r="L26" s="225"/>
      <c r="M26" s="225"/>
      <c r="N26" s="225"/>
      <c r="O26" s="225"/>
      <c r="P26" s="225"/>
      <c r="Q26" s="225"/>
      <c r="R26" s="225"/>
      <c r="S26" s="225"/>
      <c r="T26" s="225"/>
    </row>
    <row r="27" spans="1:20">
      <c r="A27" s="108" t="s">
        <v>143</v>
      </c>
      <c r="B27" s="228" t="s">
        <v>144</v>
      </c>
      <c r="C27" s="229"/>
      <c r="D27" s="229"/>
      <c r="E27" s="230"/>
      <c r="F27" s="102">
        <v>0</v>
      </c>
      <c r="G27" s="99">
        <v>0</v>
      </c>
      <c r="H27" s="99">
        <v>0</v>
      </c>
      <c r="I27" s="99">
        <v>0</v>
      </c>
      <c r="J27" s="99">
        <v>0</v>
      </c>
    </row>
    <row r="28" spans="1:20">
      <c r="A28" s="108" t="s">
        <v>145</v>
      </c>
      <c r="B28" s="228" t="s">
        <v>146</v>
      </c>
      <c r="C28" s="229"/>
      <c r="D28" s="229"/>
      <c r="E28" s="230"/>
      <c r="F28" s="102">
        <v>0</v>
      </c>
      <c r="G28" s="99">
        <v>0</v>
      </c>
      <c r="H28" s="99">
        <v>0</v>
      </c>
      <c r="I28" s="99">
        <v>0</v>
      </c>
      <c r="J28" s="99">
        <v>0</v>
      </c>
    </row>
    <row r="29" spans="1:20">
      <c r="A29" s="108" t="s">
        <v>153</v>
      </c>
      <c r="B29" s="109" t="s">
        <v>106</v>
      </c>
      <c r="C29" s="110"/>
      <c r="D29" s="110"/>
      <c r="E29" s="111"/>
      <c r="F29" s="102">
        <v>0</v>
      </c>
      <c r="G29" s="99">
        <v>0</v>
      </c>
      <c r="H29" s="99">
        <v>0</v>
      </c>
      <c r="I29" s="99">
        <v>0</v>
      </c>
      <c r="J29" s="99">
        <v>0</v>
      </c>
    </row>
    <row r="30" spans="1:20">
      <c r="A30" s="108" t="s">
        <v>147</v>
      </c>
      <c r="B30" s="228" t="s">
        <v>148</v>
      </c>
      <c r="C30" s="229"/>
      <c r="D30" s="229"/>
      <c r="E30" s="230"/>
      <c r="F30" s="102">
        <v>0</v>
      </c>
      <c r="G30" s="99">
        <v>0</v>
      </c>
      <c r="H30" s="99">
        <v>0</v>
      </c>
      <c r="I30" s="99">
        <v>0</v>
      </c>
      <c r="J30" s="99">
        <v>0</v>
      </c>
    </row>
    <row r="31" spans="1:20">
      <c r="A31" s="108" t="s">
        <v>150</v>
      </c>
      <c r="B31" s="228" t="s">
        <v>149</v>
      </c>
      <c r="C31" s="229"/>
      <c r="D31" s="229"/>
      <c r="E31" s="230"/>
      <c r="F31" s="102">
        <v>0</v>
      </c>
      <c r="G31" s="99">
        <v>0</v>
      </c>
      <c r="H31" s="99">
        <v>0</v>
      </c>
      <c r="I31" s="99">
        <v>0</v>
      </c>
      <c r="J31" s="99">
        <v>0</v>
      </c>
    </row>
    <row r="32" spans="1:20" ht="27.75" customHeight="1">
      <c r="A32" s="108" t="s">
        <v>151</v>
      </c>
      <c r="B32" s="222" t="s">
        <v>152</v>
      </c>
      <c r="C32" s="223"/>
      <c r="D32" s="223"/>
      <c r="E32" s="224"/>
      <c r="F32" s="102">
        <v>0</v>
      </c>
      <c r="G32" s="99">
        <v>0</v>
      </c>
      <c r="H32" s="99">
        <v>0</v>
      </c>
      <c r="I32" s="99">
        <v>0</v>
      </c>
      <c r="J32" s="99">
        <v>0</v>
      </c>
    </row>
    <row r="33" spans="1:10" ht="22.5" customHeight="1">
      <c r="A33" s="112"/>
      <c r="B33" s="113"/>
      <c r="C33" s="113"/>
      <c r="D33" s="113"/>
      <c r="E33" s="113"/>
      <c r="F33" s="114"/>
      <c r="G33" s="114"/>
      <c r="H33" s="114"/>
      <c r="I33" s="114"/>
      <c r="J33" s="114"/>
    </row>
    <row r="34" spans="1:10">
      <c r="A34" s="226"/>
      <c r="B34" s="226"/>
      <c r="C34" s="226"/>
      <c r="D34" s="226"/>
      <c r="E34" s="226"/>
      <c r="F34" s="226"/>
      <c r="G34" s="226"/>
      <c r="H34" s="226"/>
      <c r="I34" s="226"/>
      <c r="J34" s="226"/>
    </row>
    <row r="35" spans="1:10" ht="18.75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9"/>
    </row>
    <row r="36" spans="1:10" hidden="1">
      <c r="A36" s="227"/>
      <c r="B36" s="227"/>
      <c r="C36" s="227"/>
      <c r="D36" s="227"/>
      <c r="E36" s="227"/>
      <c r="F36" s="227"/>
      <c r="G36" s="227"/>
      <c r="H36" s="227"/>
      <c r="I36" s="227"/>
      <c r="J36" s="9"/>
    </row>
    <row r="37" spans="1:10">
      <c r="A37" s="125"/>
      <c r="B37" s="125"/>
      <c r="C37" s="125"/>
      <c r="D37" s="125"/>
      <c r="E37" s="125"/>
      <c r="F37" s="125"/>
      <c r="G37" s="125"/>
      <c r="H37" s="125"/>
      <c r="I37" s="125"/>
      <c r="J37" s="9"/>
    </row>
    <row r="38" spans="1:10">
      <c r="A38" s="208"/>
      <c r="B38" s="208"/>
      <c r="C38" s="208"/>
      <c r="D38" s="208"/>
      <c r="E38" s="208"/>
      <c r="F38" s="208"/>
      <c r="G38" s="208"/>
      <c r="H38" s="208"/>
      <c r="I38" s="208"/>
      <c r="J38" s="208"/>
    </row>
    <row r="39" spans="1:10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ht="26.45" customHeight="1">
      <c r="A40" s="208"/>
      <c r="B40" s="208"/>
      <c r="C40" s="208"/>
      <c r="D40" s="208"/>
      <c r="E40" s="208"/>
      <c r="F40" s="126"/>
      <c r="G40" s="126"/>
      <c r="H40" s="126"/>
      <c r="I40" s="126"/>
      <c r="J40" s="126"/>
    </row>
    <row r="41" spans="1:10" ht="31.5" customHeight="1">
      <c r="A41" s="209"/>
      <c r="B41" s="209"/>
      <c r="C41" s="209"/>
      <c r="D41" s="209"/>
      <c r="E41" s="209"/>
      <c r="F41" s="127"/>
      <c r="G41" s="75"/>
      <c r="H41" s="128"/>
      <c r="I41" s="128"/>
      <c r="J41" s="128"/>
    </row>
    <row r="42" spans="1:10" s="3" customFormat="1" ht="27" customHeight="1">
      <c r="A42" s="129"/>
      <c r="B42" s="103"/>
      <c r="C42" s="209"/>
      <c r="D42" s="209"/>
      <c r="E42" s="209"/>
      <c r="F42" s="127"/>
      <c r="G42" s="127"/>
      <c r="H42" s="127"/>
      <c r="I42" s="127"/>
      <c r="J42" s="127"/>
    </row>
    <row r="43" spans="1:10" ht="40.5" customHeight="1">
      <c r="A43" s="130"/>
      <c r="B43" s="131"/>
      <c r="C43" s="207"/>
      <c r="D43" s="207"/>
      <c r="E43" s="207"/>
      <c r="F43" s="105"/>
      <c r="G43" s="132"/>
      <c r="H43" s="133"/>
      <c r="I43" s="133"/>
      <c r="J43" s="133"/>
    </row>
    <row r="44" spans="1:10">
      <c r="A44" s="130"/>
      <c r="B44" s="131"/>
      <c r="C44" s="131"/>
      <c r="D44" s="134"/>
      <c r="E44" s="134"/>
      <c r="F44" s="105"/>
      <c r="G44" s="132"/>
      <c r="H44" s="133"/>
      <c r="I44" s="133"/>
      <c r="J44" s="133"/>
    </row>
    <row r="45" spans="1:10" s="3" customFormat="1" ht="21.6" customHeight="1">
      <c r="A45" s="129"/>
      <c r="B45" s="135"/>
      <c r="C45" s="210"/>
      <c r="D45" s="210"/>
      <c r="E45" s="210"/>
      <c r="F45" s="127"/>
      <c r="G45" s="127"/>
      <c r="H45" s="127"/>
      <c r="I45" s="127"/>
      <c r="J45" s="127"/>
    </row>
    <row r="46" spans="1:10">
      <c r="A46" s="130"/>
      <c r="B46" s="131"/>
      <c r="C46" s="207"/>
      <c r="D46" s="207"/>
      <c r="E46" s="207"/>
      <c r="F46" s="105"/>
      <c r="G46" s="132"/>
      <c r="H46" s="105"/>
      <c r="I46" s="133"/>
      <c r="J46" s="133"/>
    </row>
    <row r="47" spans="1:10">
      <c r="A47" s="130"/>
      <c r="B47" s="131"/>
      <c r="C47" s="207"/>
      <c r="D47" s="207"/>
      <c r="E47" s="207"/>
      <c r="F47" s="105"/>
      <c r="G47" s="132"/>
      <c r="H47" s="105"/>
      <c r="I47" s="133"/>
      <c r="J47" s="133"/>
    </row>
    <row r="48" spans="1:10" ht="27" customHeight="1">
      <c r="A48" s="209"/>
      <c r="B48" s="209"/>
      <c r="C48" s="209"/>
      <c r="D48" s="209"/>
      <c r="E48" s="209"/>
      <c r="F48" s="127"/>
      <c r="G48" s="127"/>
      <c r="H48" s="127"/>
      <c r="I48" s="127"/>
      <c r="J48" s="127"/>
    </row>
    <row r="49" spans="1:10">
      <c r="A49" s="136"/>
      <c r="B49" s="137"/>
      <c r="C49" s="137"/>
      <c r="D49" s="137"/>
      <c r="E49" s="137"/>
      <c r="F49" s="137"/>
      <c r="G49" s="137"/>
      <c r="H49" s="137"/>
      <c r="I49" s="9"/>
      <c r="J49" s="9"/>
    </row>
    <row r="50" spans="1:10">
      <c r="A50" s="138"/>
      <c r="B50" s="138"/>
      <c r="C50" s="138"/>
      <c r="D50" s="138"/>
      <c r="E50" s="138"/>
      <c r="F50" s="138"/>
      <c r="G50" s="138"/>
      <c r="H50" s="138"/>
      <c r="I50" s="138"/>
      <c r="J50" s="138"/>
    </row>
    <row r="51" spans="1:10">
      <c r="A51" s="138"/>
      <c r="B51" s="138"/>
      <c r="C51" s="138"/>
      <c r="D51" s="138"/>
      <c r="E51" s="138"/>
      <c r="F51" s="138"/>
      <c r="G51" s="138"/>
      <c r="H51" s="138"/>
      <c r="I51" s="138"/>
      <c r="J51" s="138"/>
    </row>
    <row r="52" spans="1:10">
      <c r="A52" s="138"/>
      <c r="B52" s="138"/>
      <c r="C52" s="138"/>
      <c r="D52" s="138"/>
      <c r="E52" s="138"/>
      <c r="F52" s="138"/>
      <c r="G52" s="138"/>
      <c r="H52" s="138"/>
      <c r="I52" s="138"/>
      <c r="J52" s="138"/>
    </row>
    <row r="53" spans="1:10">
      <c r="A53" s="138"/>
      <c r="B53" s="138"/>
      <c r="C53" s="138"/>
      <c r="D53" s="138"/>
      <c r="E53" s="138"/>
      <c r="F53" s="138"/>
      <c r="G53" s="138"/>
      <c r="H53" s="138"/>
      <c r="I53" s="138"/>
      <c r="J53" s="138"/>
    </row>
  </sheetData>
  <mergeCells count="36">
    <mergeCell ref="K26:T26"/>
    <mergeCell ref="A38:J38"/>
    <mergeCell ref="C15:E15"/>
    <mergeCell ref="A18:J18"/>
    <mergeCell ref="A34:J34"/>
    <mergeCell ref="A35:I36"/>
    <mergeCell ref="B22:E22"/>
    <mergeCell ref="B24:E24"/>
    <mergeCell ref="B25:E25"/>
    <mergeCell ref="B26:E26"/>
    <mergeCell ref="C16:E16"/>
    <mergeCell ref="B27:E27"/>
    <mergeCell ref="B28:E28"/>
    <mergeCell ref="B30:E30"/>
    <mergeCell ref="B31:E31"/>
    <mergeCell ref="C13:E13"/>
    <mergeCell ref="B20:E20"/>
    <mergeCell ref="B21:E21"/>
    <mergeCell ref="B32:E32"/>
    <mergeCell ref="C43:E43"/>
    <mergeCell ref="B23:E23"/>
    <mergeCell ref="C14:E14"/>
    <mergeCell ref="A2:J2"/>
    <mergeCell ref="C10:E10"/>
    <mergeCell ref="C11:E11"/>
    <mergeCell ref="C12:E12"/>
    <mergeCell ref="A8:J8"/>
    <mergeCell ref="A3:J4"/>
    <mergeCell ref="A6:J6"/>
    <mergeCell ref="C47:E47"/>
    <mergeCell ref="C46:E46"/>
    <mergeCell ref="A40:E40"/>
    <mergeCell ref="A41:E41"/>
    <mergeCell ref="A48:E48"/>
    <mergeCell ref="C45:E45"/>
    <mergeCell ref="C42:E42"/>
  </mergeCells>
  <pageMargins left="0.7" right="0.7" top="0.75" bottom="0.75" header="0.3" footer="0.3"/>
  <pageSetup paperSize="9" scale="3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7D24-FA15-49A2-B3C5-F5D833D7CB1B}">
  <sheetPr>
    <pageSetUpPr fitToPage="1"/>
  </sheetPr>
  <dimension ref="A2:J17"/>
  <sheetViews>
    <sheetView zoomScaleNormal="100" workbookViewId="0">
      <selection activeCell="A2" sqref="A2:J16"/>
    </sheetView>
  </sheetViews>
  <sheetFormatPr defaultRowHeight="15"/>
  <cols>
    <col min="1" max="2" width="5.85546875" customWidth="1"/>
    <col min="5" max="5" width="27" customWidth="1"/>
    <col min="6" max="10" width="14.140625" customWidth="1"/>
  </cols>
  <sheetData>
    <row r="2" spans="1:10">
      <c r="A2" s="203" t="s">
        <v>59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>
      <c r="A3" s="204" t="s">
        <v>360</v>
      </c>
      <c r="B3" s="204"/>
      <c r="C3" s="204"/>
      <c r="D3" s="204"/>
      <c r="E3" s="204"/>
      <c r="F3" s="204"/>
      <c r="G3" s="204"/>
      <c r="H3" s="204"/>
      <c r="I3" s="204"/>
      <c r="J3" s="6"/>
    </row>
    <row r="4" spans="1:10">
      <c r="A4" s="204"/>
      <c r="B4" s="204"/>
      <c r="C4" s="204"/>
      <c r="D4" s="204"/>
      <c r="E4" s="204"/>
      <c r="F4" s="204"/>
      <c r="G4" s="204"/>
      <c r="H4" s="204"/>
      <c r="I4" s="204"/>
      <c r="J4" s="6"/>
    </row>
    <row r="5" spans="1:10">
      <c r="A5" s="7"/>
      <c r="B5" s="7"/>
      <c r="C5" s="7"/>
      <c r="D5" s="7"/>
      <c r="E5" s="7"/>
      <c r="F5" s="7"/>
      <c r="G5" s="7"/>
      <c r="H5" s="7"/>
      <c r="I5" s="7"/>
      <c r="J5" s="6"/>
    </row>
    <row r="6" spans="1:10">
      <c r="A6" s="197" t="s">
        <v>344</v>
      </c>
      <c r="B6" s="197"/>
      <c r="C6" s="197"/>
      <c r="D6" s="197"/>
      <c r="E6" s="197"/>
      <c r="F6" s="197"/>
      <c r="G6" s="197"/>
      <c r="H6" s="197"/>
      <c r="I6" s="197"/>
      <c r="J6" s="197"/>
    </row>
    <row r="7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0" customHeight="1">
      <c r="A8" s="183" t="s">
        <v>309</v>
      </c>
      <c r="B8" s="183"/>
      <c r="C8" s="183"/>
      <c r="D8" s="183"/>
      <c r="E8" s="184"/>
      <c r="F8" s="50" t="s">
        <v>133</v>
      </c>
      <c r="G8" s="50" t="s">
        <v>340</v>
      </c>
      <c r="H8" s="50" t="s">
        <v>341</v>
      </c>
      <c r="I8" s="50" t="s">
        <v>342</v>
      </c>
      <c r="J8" s="50" t="s">
        <v>343</v>
      </c>
    </row>
    <row r="9" spans="1:10" ht="30" customHeight="1">
      <c r="A9" s="238" t="s">
        <v>111</v>
      </c>
      <c r="B9" s="239"/>
      <c r="C9" s="239"/>
      <c r="D9" s="239"/>
      <c r="E9" s="240"/>
      <c r="F9" s="44">
        <v>3889.13</v>
      </c>
      <c r="G9" s="45">
        <v>11067.38</v>
      </c>
      <c r="H9" s="16">
        <v>13000</v>
      </c>
      <c r="I9" s="16">
        <v>0</v>
      </c>
      <c r="J9" s="16">
        <v>0</v>
      </c>
    </row>
    <row r="10" spans="1:10" ht="30" customHeight="1">
      <c r="A10" s="160">
        <v>92</v>
      </c>
      <c r="B10" s="58"/>
      <c r="C10" s="188" t="s">
        <v>124</v>
      </c>
      <c r="D10" s="189"/>
      <c r="E10" s="237"/>
      <c r="F10" s="161">
        <f>F11+F12</f>
        <v>6250.93</v>
      </c>
      <c r="G10" s="161">
        <f t="shared" ref="G10:J10" si="0">G11+G12</f>
        <v>21180</v>
      </c>
      <c r="H10" s="161">
        <f t="shared" si="0"/>
        <v>13000</v>
      </c>
      <c r="I10" s="161">
        <f t="shared" si="0"/>
        <v>0</v>
      </c>
      <c r="J10" s="161">
        <f t="shared" si="0"/>
        <v>0</v>
      </c>
    </row>
    <row r="11" spans="1:10" ht="30" customHeight="1">
      <c r="A11" s="82"/>
      <c r="B11" s="162" t="s">
        <v>30</v>
      </c>
      <c r="C11" s="231" t="s">
        <v>154</v>
      </c>
      <c r="D11" s="232"/>
      <c r="E11" s="233"/>
      <c r="F11" s="97">
        <v>4284.46</v>
      </c>
      <c r="G11" s="80">
        <v>17925</v>
      </c>
      <c r="H11" s="163">
        <v>10000</v>
      </c>
      <c r="I11" s="163">
        <v>0</v>
      </c>
      <c r="J11" s="163">
        <v>0</v>
      </c>
    </row>
    <row r="12" spans="1:10" ht="30" customHeight="1">
      <c r="A12" s="82"/>
      <c r="B12" s="162" t="s">
        <v>142</v>
      </c>
      <c r="C12" s="162" t="s">
        <v>155</v>
      </c>
      <c r="D12" s="164"/>
      <c r="E12" s="165"/>
      <c r="F12" s="97">
        <v>1966.47</v>
      </c>
      <c r="G12" s="80">
        <v>3255</v>
      </c>
      <c r="H12" s="163">
        <v>3000</v>
      </c>
      <c r="I12" s="163">
        <v>0</v>
      </c>
      <c r="J12" s="163">
        <v>0</v>
      </c>
    </row>
    <row r="13" spans="1:10" ht="30" customHeight="1">
      <c r="A13" s="160">
        <v>92</v>
      </c>
      <c r="B13" s="166"/>
      <c r="C13" s="234" t="s">
        <v>125</v>
      </c>
      <c r="D13" s="235"/>
      <c r="E13" s="236"/>
      <c r="F13" s="161">
        <f>F14</f>
        <v>-2361.8000000000002</v>
      </c>
      <c r="G13" s="161">
        <f>G15</f>
        <v>-10113</v>
      </c>
      <c r="H13" s="161">
        <f t="shared" ref="H13:J13" si="1">H15</f>
        <v>0</v>
      </c>
      <c r="I13" s="161">
        <f t="shared" si="1"/>
        <v>0</v>
      </c>
      <c r="J13" s="161">
        <f t="shared" si="1"/>
        <v>0</v>
      </c>
    </row>
    <row r="14" spans="1:10" ht="30" customHeight="1">
      <c r="A14" s="167"/>
      <c r="B14" s="162" t="s">
        <v>34</v>
      </c>
      <c r="C14" s="231" t="s">
        <v>103</v>
      </c>
      <c r="D14" s="232"/>
      <c r="E14" s="233"/>
      <c r="F14" s="97">
        <v>-2361.8000000000002</v>
      </c>
      <c r="G14" s="80">
        <v>0</v>
      </c>
      <c r="H14" s="97">
        <v>0</v>
      </c>
      <c r="I14" s="163">
        <v>0</v>
      </c>
      <c r="J14" s="163">
        <v>0</v>
      </c>
    </row>
    <row r="15" spans="1:10" ht="30" customHeight="1">
      <c r="A15" s="167"/>
      <c r="B15" s="162" t="s">
        <v>153</v>
      </c>
      <c r="C15" s="231" t="s">
        <v>156</v>
      </c>
      <c r="D15" s="232"/>
      <c r="E15" s="233"/>
      <c r="F15" s="97">
        <v>0</v>
      </c>
      <c r="G15" s="80">
        <v>-10113</v>
      </c>
      <c r="H15" s="97">
        <v>0</v>
      </c>
      <c r="I15" s="163">
        <v>0</v>
      </c>
      <c r="J15" s="163">
        <v>0</v>
      </c>
    </row>
    <row r="16" spans="1:10" ht="30" customHeight="1">
      <c r="A16" s="180" t="s">
        <v>327</v>
      </c>
      <c r="B16" s="181"/>
      <c r="C16" s="181"/>
      <c r="D16" s="181"/>
      <c r="E16" s="181"/>
      <c r="F16" s="46">
        <f>F10+F13</f>
        <v>3889.13</v>
      </c>
      <c r="G16" s="46">
        <f>G10+G13</f>
        <v>11067</v>
      </c>
      <c r="H16" s="46">
        <f t="shared" ref="H16:J16" si="2">H10+H13</f>
        <v>13000</v>
      </c>
      <c r="I16" s="46">
        <f t="shared" si="2"/>
        <v>0</v>
      </c>
      <c r="J16" s="46">
        <f t="shared" si="2"/>
        <v>0</v>
      </c>
    </row>
    <row r="17" spans="1:10">
      <c r="A17" s="76"/>
      <c r="B17" s="42"/>
      <c r="C17" s="42"/>
      <c r="D17" s="42"/>
      <c r="E17" s="42"/>
      <c r="F17" s="42"/>
      <c r="G17" s="42"/>
      <c r="H17" s="42"/>
      <c r="I17" s="6"/>
      <c r="J17" s="6"/>
    </row>
  </sheetData>
  <mergeCells count="11">
    <mergeCell ref="C10:E10"/>
    <mergeCell ref="A2:J2"/>
    <mergeCell ref="A3:I4"/>
    <mergeCell ref="A6:J6"/>
    <mergeCell ref="A8:E8"/>
    <mergeCell ref="A9:E9"/>
    <mergeCell ref="C11:E11"/>
    <mergeCell ref="C13:E13"/>
    <mergeCell ref="C14:E14"/>
    <mergeCell ref="C15:E15"/>
    <mergeCell ref="A16:E16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111"/>
  <sheetViews>
    <sheetView topLeftCell="A84" zoomScaleNormal="100" workbookViewId="0">
      <selection activeCell="A2" sqref="A2:I105"/>
    </sheetView>
  </sheetViews>
  <sheetFormatPr defaultColWidth="8.85546875" defaultRowHeight="15"/>
  <cols>
    <col min="1" max="1" width="7.42578125" style="6" bestFit="1" customWidth="1"/>
    <col min="2" max="2" width="8.42578125" style="6" customWidth="1"/>
    <col min="3" max="3" width="5.42578125" style="6" customWidth="1"/>
    <col min="4" max="4" width="30" style="6" customWidth="1"/>
    <col min="5" max="9" width="14.7109375" style="152" customWidth="1"/>
    <col min="10" max="10" width="8.85546875" style="6"/>
    <col min="11" max="11" width="26.28515625" style="6" customWidth="1"/>
    <col min="12" max="16384" width="8.85546875" style="6"/>
  </cols>
  <sheetData>
    <row r="2" spans="1:9">
      <c r="A2" s="201" t="s">
        <v>18</v>
      </c>
      <c r="B2" s="201"/>
      <c r="C2" s="201"/>
      <c r="D2" s="201"/>
      <c r="E2" s="201"/>
      <c r="F2" s="201"/>
      <c r="G2" s="201"/>
      <c r="H2" s="201"/>
      <c r="I2" s="201"/>
    </row>
    <row r="3" spans="1:9" ht="15.75" customHeight="1">
      <c r="A3" s="203" t="s">
        <v>62</v>
      </c>
      <c r="B3" s="203"/>
      <c r="C3" s="203"/>
      <c r="D3" s="203"/>
      <c r="E3" s="203"/>
      <c r="F3" s="203"/>
      <c r="G3" s="203"/>
      <c r="H3" s="203"/>
      <c r="I3" s="203"/>
    </row>
    <row r="4" spans="1:9" ht="37.5" customHeight="1">
      <c r="A4" s="204" t="s">
        <v>137</v>
      </c>
      <c r="B4" s="204"/>
      <c r="C4" s="204"/>
      <c r="D4" s="204"/>
      <c r="E4" s="204"/>
      <c r="F4" s="204"/>
      <c r="G4" s="204"/>
      <c r="H4" s="204"/>
      <c r="I4" s="204"/>
    </row>
    <row r="5" spans="1:9" ht="13.5" customHeight="1">
      <c r="A5" s="205"/>
      <c r="B5" s="205"/>
      <c r="C5" s="205"/>
      <c r="D5" s="205"/>
      <c r="E5" s="205"/>
      <c r="F5" s="205"/>
      <c r="G5" s="205"/>
      <c r="H5" s="205"/>
      <c r="I5" s="205"/>
    </row>
    <row r="6" spans="1:9" ht="27.75" customHeight="1">
      <c r="A6" s="183" t="s">
        <v>20</v>
      </c>
      <c r="B6" s="183"/>
      <c r="C6" s="184"/>
      <c r="D6" s="50" t="s">
        <v>21</v>
      </c>
      <c r="E6" s="142" t="s">
        <v>133</v>
      </c>
      <c r="F6" s="142" t="s">
        <v>340</v>
      </c>
      <c r="G6" s="142" t="s">
        <v>341</v>
      </c>
      <c r="H6" s="142" t="s">
        <v>342</v>
      </c>
      <c r="I6" s="142" t="s">
        <v>343</v>
      </c>
    </row>
    <row r="7" spans="1:9" ht="28.5" customHeight="1">
      <c r="A7" s="256" t="s">
        <v>289</v>
      </c>
      <c r="B7" s="257"/>
      <c r="C7" s="258"/>
      <c r="D7" s="155" t="s">
        <v>290</v>
      </c>
      <c r="E7" s="156">
        <f>E8</f>
        <v>2412941.2800000003</v>
      </c>
      <c r="F7" s="156">
        <f t="shared" ref="F7:I7" si="0">F8</f>
        <v>3544369</v>
      </c>
      <c r="G7" s="156">
        <f t="shared" si="0"/>
        <v>5141655</v>
      </c>
      <c r="H7" s="156">
        <f t="shared" si="0"/>
        <v>6126101</v>
      </c>
      <c r="I7" s="156">
        <f t="shared" si="0"/>
        <v>6186001</v>
      </c>
    </row>
    <row r="8" spans="1:9" ht="24.75" customHeight="1">
      <c r="A8" s="256" t="s">
        <v>287</v>
      </c>
      <c r="B8" s="257"/>
      <c r="C8" s="258"/>
      <c r="D8" s="155" t="s">
        <v>288</v>
      </c>
      <c r="E8" s="156">
        <f>E9</f>
        <v>2412941.2800000003</v>
      </c>
      <c r="F8" s="156">
        <f t="shared" ref="F8:I8" si="1">F9</f>
        <v>3544369</v>
      </c>
      <c r="G8" s="156">
        <f t="shared" si="1"/>
        <v>5141655</v>
      </c>
      <c r="H8" s="156">
        <f t="shared" si="1"/>
        <v>6126101</v>
      </c>
      <c r="I8" s="156">
        <f t="shared" si="1"/>
        <v>6186001</v>
      </c>
    </row>
    <row r="9" spans="1:9" ht="24.75" customHeight="1">
      <c r="A9" s="253">
        <v>46149</v>
      </c>
      <c r="B9" s="254"/>
      <c r="C9" s="255"/>
      <c r="D9" s="116" t="s">
        <v>286</v>
      </c>
      <c r="E9" s="144">
        <f>SUM(E10:E18)</f>
        <v>2412941.2800000003</v>
      </c>
      <c r="F9" s="144">
        <f t="shared" ref="F9:I9" si="2">SUM(F10:F18)</f>
        <v>3544369</v>
      </c>
      <c r="G9" s="144">
        <f t="shared" si="2"/>
        <v>5141655</v>
      </c>
      <c r="H9" s="144">
        <f t="shared" si="2"/>
        <v>6126101</v>
      </c>
      <c r="I9" s="144">
        <f t="shared" si="2"/>
        <v>6186001</v>
      </c>
    </row>
    <row r="10" spans="1:9" ht="16.5" customHeight="1">
      <c r="A10" s="244" t="s">
        <v>271</v>
      </c>
      <c r="B10" s="245"/>
      <c r="C10" s="246"/>
      <c r="D10" s="115" t="s">
        <v>277</v>
      </c>
      <c r="E10" s="143">
        <f>E21+E62+E89</f>
        <v>1886265.8199999998</v>
      </c>
      <c r="F10" s="143">
        <f t="shared" ref="F10:I10" si="3">F21+F62+F89</f>
        <v>2844000</v>
      </c>
      <c r="G10" s="143">
        <f t="shared" si="3"/>
        <v>4340800</v>
      </c>
      <c r="H10" s="143">
        <f t="shared" si="3"/>
        <v>5217300</v>
      </c>
      <c r="I10" s="143">
        <f t="shared" si="3"/>
        <v>5268000</v>
      </c>
    </row>
    <row r="11" spans="1:9" ht="16.5" customHeight="1">
      <c r="A11" s="244" t="s">
        <v>270</v>
      </c>
      <c r="B11" s="245"/>
      <c r="C11" s="246"/>
      <c r="D11" s="115" t="s">
        <v>278</v>
      </c>
      <c r="E11" s="143">
        <f>E25</f>
        <v>9817.23</v>
      </c>
      <c r="F11" s="143">
        <f t="shared" ref="F11:I11" si="4">F25</f>
        <v>11301</v>
      </c>
      <c r="G11" s="143">
        <f t="shared" si="4"/>
        <v>11301</v>
      </c>
      <c r="H11" s="143">
        <f t="shared" si="4"/>
        <v>12001</v>
      </c>
      <c r="I11" s="143">
        <f t="shared" si="4"/>
        <v>12001</v>
      </c>
    </row>
    <row r="12" spans="1:9" ht="16.5" customHeight="1">
      <c r="A12" s="244" t="s">
        <v>269</v>
      </c>
      <c r="B12" s="245"/>
      <c r="C12" s="246"/>
      <c r="D12" s="115" t="s">
        <v>279</v>
      </c>
      <c r="E12" s="143">
        <f>E28+E48+E53+E58+E74+E79+E84+E93</f>
        <v>437946.11</v>
      </c>
      <c r="F12" s="143">
        <f t="shared" ref="F12:I12" si="5">F28+F48+F53+F58+F74+F79+F84+F93</f>
        <v>493925</v>
      </c>
      <c r="G12" s="143">
        <f t="shared" si="5"/>
        <v>557000</v>
      </c>
      <c r="H12" s="143">
        <f t="shared" si="5"/>
        <v>650000</v>
      </c>
      <c r="I12" s="143">
        <f t="shared" si="5"/>
        <v>650000</v>
      </c>
    </row>
    <row r="13" spans="1:9" ht="26.25" customHeight="1">
      <c r="A13" s="244" t="s">
        <v>268</v>
      </c>
      <c r="B13" s="245"/>
      <c r="C13" s="246"/>
      <c r="D13" s="115" t="s">
        <v>280</v>
      </c>
      <c r="E13" s="143">
        <f>E32</f>
        <v>0</v>
      </c>
      <c r="F13" s="143">
        <f t="shared" ref="F13:I13" si="6">F32</f>
        <v>0</v>
      </c>
      <c r="G13" s="143">
        <f t="shared" si="6"/>
        <v>10000</v>
      </c>
      <c r="H13" s="143">
        <f t="shared" si="6"/>
        <v>0</v>
      </c>
      <c r="I13" s="143">
        <f t="shared" si="6"/>
        <v>0</v>
      </c>
    </row>
    <row r="14" spans="1:9" ht="16.5" customHeight="1">
      <c r="A14" s="244" t="s">
        <v>272</v>
      </c>
      <c r="B14" s="245"/>
      <c r="C14" s="246"/>
      <c r="D14" s="115" t="s">
        <v>281</v>
      </c>
      <c r="E14" s="143">
        <f>E35+E97</f>
        <v>34681.949999999997</v>
      </c>
      <c r="F14" s="143">
        <f t="shared" ref="F14:I14" si="7">F35+F97</f>
        <v>149800</v>
      </c>
      <c r="G14" s="143">
        <f t="shared" si="7"/>
        <v>182500</v>
      </c>
      <c r="H14" s="143">
        <f t="shared" si="7"/>
        <v>210000</v>
      </c>
      <c r="I14" s="143">
        <f t="shared" si="7"/>
        <v>219000</v>
      </c>
    </row>
    <row r="15" spans="1:9" ht="16.5" customHeight="1">
      <c r="A15" s="244" t="s">
        <v>273</v>
      </c>
      <c r="B15" s="245"/>
      <c r="C15" s="246"/>
      <c r="D15" s="115" t="s">
        <v>282</v>
      </c>
      <c r="E15" s="143">
        <f>E38+E65</f>
        <v>20136.689999999999</v>
      </c>
      <c r="F15" s="143">
        <f t="shared" ref="F15:I15" si="8">F38+F65</f>
        <v>36055</v>
      </c>
      <c r="G15" s="143">
        <f t="shared" si="8"/>
        <v>32327</v>
      </c>
      <c r="H15" s="143">
        <f t="shared" si="8"/>
        <v>32000</v>
      </c>
      <c r="I15" s="143">
        <f t="shared" si="8"/>
        <v>32000</v>
      </c>
    </row>
    <row r="16" spans="1:9" ht="16.5" customHeight="1">
      <c r="A16" s="244" t="s">
        <v>274</v>
      </c>
      <c r="B16" s="245"/>
      <c r="C16" s="246"/>
      <c r="D16" s="115" t="s">
        <v>283</v>
      </c>
      <c r="E16" s="143">
        <f>E70</f>
        <v>0</v>
      </c>
      <c r="F16" s="143">
        <f t="shared" ref="F16:I16" si="9">F70</f>
        <v>0</v>
      </c>
      <c r="G16" s="143">
        <f t="shared" si="9"/>
        <v>3000</v>
      </c>
      <c r="H16" s="143">
        <f t="shared" si="9"/>
        <v>0</v>
      </c>
      <c r="I16" s="143">
        <f t="shared" si="9"/>
        <v>0</v>
      </c>
    </row>
    <row r="17" spans="1:11" ht="16.5" customHeight="1">
      <c r="A17" s="244" t="s">
        <v>275</v>
      </c>
      <c r="B17" s="245"/>
      <c r="C17" s="246"/>
      <c r="D17" s="115" t="s">
        <v>284</v>
      </c>
      <c r="E17" s="143">
        <f>E41+E100</f>
        <v>6068.49</v>
      </c>
      <c r="F17" s="143">
        <f t="shared" ref="F17:I17" si="10">F41+F100</f>
        <v>3261</v>
      </c>
      <c r="G17" s="143">
        <f t="shared" si="10"/>
        <v>3400</v>
      </c>
      <c r="H17" s="143">
        <f t="shared" si="10"/>
        <v>3500</v>
      </c>
      <c r="I17" s="143">
        <f t="shared" si="10"/>
        <v>3500</v>
      </c>
    </row>
    <row r="18" spans="1:11" ht="27.75" customHeight="1">
      <c r="A18" s="244" t="s">
        <v>276</v>
      </c>
      <c r="B18" s="245"/>
      <c r="C18" s="246"/>
      <c r="D18" s="115" t="s">
        <v>285</v>
      </c>
      <c r="E18" s="143">
        <f>E44+E103</f>
        <v>18024.990000000002</v>
      </c>
      <c r="F18" s="143">
        <f t="shared" ref="F18:I18" si="11">F44+F103</f>
        <v>6027</v>
      </c>
      <c r="G18" s="143">
        <f t="shared" si="11"/>
        <v>1327</v>
      </c>
      <c r="H18" s="143">
        <f t="shared" si="11"/>
        <v>1300</v>
      </c>
      <c r="I18" s="143">
        <f t="shared" si="11"/>
        <v>1500</v>
      </c>
    </row>
    <row r="19" spans="1:11" ht="27.75" customHeight="1">
      <c r="A19" s="253" t="s">
        <v>36</v>
      </c>
      <c r="B19" s="254"/>
      <c r="C19" s="255"/>
      <c r="D19" s="116" t="s">
        <v>37</v>
      </c>
      <c r="E19" s="144">
        <f>E20+E47+E52+E57+E88+E61</f>
        <v>2412941.2799999998</v>
      </c>
      <c r="F19" s="144">
        <f>F20+F47+F52+F57+F88+F61</f>
        <v>3544369</v>
      </c>
      <c r="G19" s="144">
        <f>G20+G47+G52+G57+G88+G61+G73+G78+G83</f>
        <v>5141655</v>
      </c>
      <c r="H19" s="144">
        <f>H20+H47+H52+H57+H88+H61+H73+H78+H83</f>
        <v>6126101</v>
      </c>
      <c r="I19" s="144">
        <f>I20+I47+I52+I57+I88+I61+I73+I78+I83</f>
        <v>6186001</v>
      </c>
    </row>
    <row r="20" spans="1:11" ht="27.75" customHeight="1">
      <c r="A20" s="261" t="s">
        <v>172</v>
      </c>
      <c r="B20" s="262"/>
      <c r="C20" s="263"/>
      <c r="D20" s="117" t="s">
        <v>38</v>
      </c>
      <c r="E20" s="145">
        <f>E21+E25+E28+E41+E44+E35+E38</f>
        <v>2358526.2999999998</v>
      </c>
      <c r="F20" s="145">
        <f>F21+F25+F28+F41+F44+F35+F38</f>
        <v>3445989</v>
      </c>
      <c r="G20" s="145">
        <f>G21+G25+G28+G41+G44+G35+G38+G32</f>
        <v>5030245</v>
      </c>
      <c r="H20" s="145">
        <f>H21+H25+H28+H41+H44+H35+H38</f>
        <v>5991551</v>
      </c>
      <c r="I20" s="145">
        <f>I21+I25+I28+I41+I44+I35+I38</f>
        <v>6034501</v>
      </c>
      <c r="K20" s="10"/>
    </row>
    <row r="21" spans="1:11" ht="16.5" customHeight="1">
      <c r="A21" s="244" t="s">
        <v>39</v>
      </c>
      <c r="B21" s="245"/>
      <c r="C21" s="246"/>
      <c r="D21" s="115" t="s">
        <v>277</v>
      </c>
      <c r="E21" s="143">
        <f>E22</f>
        <v>1884606.7799999998</v>
      </c>
      <c r="F21" s="143">
        <f>F22</f>
        <v>2829600</v>
      </c>
      <c r="G21" s="143">
        <f>G22</f>
        <v>4330500</v>
      </c>
      <c r="H21" s="143">
        <f t="shared" ref="H21:I21" si="12">H22</f>
        <v>5216500</v>
      </c>
      <c r="I21" s="143">
        <f t="shared" si="12"/>
        <v>5266700</v>
      </c>
    </row>
    <row r="22" spans="1:11" ht="17.25" customHeight="1">
      <c r="A22" s="188">
        <v>3</v>
      </c>
      <c r="B22" s="189"/>
      <c r="C22" s="237"/>
      <c r="D22" s="53" t="s">
        <v>12</v>
      </c>
      <c r="E22" s="146">
        <f>E23+E24</f>
        <v>1884606.7799999998</v>
      </c>
      <c r="F22" s="146">
        <f>F23+F24</f>
        <v>2829600</v>
      </c>
      <c r="G22" s="146">
        <f>SUM(G23+G24)</f>
        <v>4330500</v>
      </c>
      <c r="H22" s="146">
        <f t="shared" ref="H22:I22" si="13">SUM(H23+H24)</f>
        <v>5216500</v>
      </c>
      <c r="I22" s="146">
        <f t="shared" si="13"/>
        <v>5266700</v>
      </c>
    </row>
    <row r="23" spans="1:11" ht="17.25" customHeight="1">
      <c r="A23" s="118"/>
      <c r="B23" s="219">
        <v>31</v>
      </c>
      <c r="C23" s="220"/>
      <c r="D23" s="63" t="s">
        <v>13</v>
      </c>
      <c r="E23" s="147">
        <v>1827959.39</v>
      </c>
      <c r="F23" s="147">
        <v>2750000</v>
      </c>
      <c r="G23" s="148">
        <f>4636500-348500-25000</f>
        <v>4263000</v>
      </c>
      <c r="H23" s="147">
        <v>5140000</v>
      </c>
      <c r="I23" s="147">
        <v>5190000</v>
      </c>
    </row>
    <row r="24" spans="1:11" ht="17.25" customHeight="1">
      <c r="A24" s="118"/>
      <c r="B24" s="219">
        <v>32</v>
      </c>
      <c r="C24" s="220"/>
      <c r="D24" s="63" t="s">
        <v>22</v>
      </c>
      <c r="E24" s="147">
        <v>56647.39</v>
      </c>
      <c r="F24" s="147">
        <v>79600</v>
      </c>
      <c r="G24" s="148">
        <v>67500</v>
      </c>
      <c r="H24" s="147">
        <v>76500</v>
      </c>
      <c r="I24" s="147">
        <v>76700</v>
      </c>
    </row>
    <row r="25" spans="1:11" ht="16.5" customHeight="1">
      <c r="A25" s="244" t="s">
        <v>157</v>
      </c>
      <c r="B25" s="245"/>
      <c r="C25" s="246"/>
      <c r="D25" s="115" t="s">
        <v>278</v>
      </c>
      <c r="E25" s="149">
        <f>E26</f>
        <v>9817.23</v>
      </c>
      <c r="F25" s="149">
        <f t="shared" ref="F25:I26" si="14">F26</f>
        <v>11301</v>
      </c>
      <c r="G25" s="149">
        <f t="shared" si="14"/>
        <v>11301</v>
      </c>
      <c r="H25" s="149">
        <f t="shared" si="14"/>
        <v>12001</v>
      </c>
      <c r="I25" s="149">
        <f t="shared" si="14"/>
        <v>12001</v>
      </c>
    </row>
    <row r="26" spans="1:11" ht="17.25" customHeight="1">
      <c r="A26" s="188">
        <v>3</v>
      </c>
      <c r="B26" s="189"/>
      <c r="C26" s="237"/>
      <c r="D26" s="53" t="s">
        <v>12</v>
      </c>
      <c r="E26" s="146">
        <f>E27</f>
        <v>9817.23</v>
      </c>
      <c r="F26" s="146">
        <f t="shared" si="14"/>
        <v>11301</v>
      </c>
      <c r="G26" s="146">
        <f t="shared" si="14"/>
        <v>11301</v>
      </c>
      <c r="H26" s="146">
        <f t="shared" si="14"/>
        <v>12001</v>
      </c>
      <c r="I26" s="146">
        <f t="shared" si="14"/>
        <v>12001</v>
      </c>
    </row>
    <row r="27" spans="1:11" ht="17.25" customHeight="1">
      <c r="A27" s="118"/>
      <c r="B27" s="100">
        <v>32</v>
      </c>
      <c r="C27" s="119"/>
      <c r="D27" s="63" t="s">
        <v>22</v>
      </c>
      <c r="E27" s="147">
        <v>9817.23</v>
      </c>
      <c r="F27" s="147">
        <v>11301</v>
      </c>
      <c r="G27" s="148">
        <v>11301</v>
      </c>
      <c r="H27" s="147">
        <v>12001</v>
      </c>
      <c r="I27" s="147">
        <v>12001</v>
      </c>
    </row>
    <row r="28" spans="1:11" ht="16.5" customHeight="1">
      <c r="A28" s="244" t="s">
        <v>158</v>
      </c>
      <c r="B28" s="245"/>
      <c r="C28" s="246"/>
      <c r="D28" s="115" t="s">
        <v>279</v>
      </c>
      <c r="E28" s="143">
        <f>E29</f>
        <v>415517.36</v>
      </c>
      <c r="F28" s="143">
        <f>F29</f>
        <v>443700</v>
      </c>
      <c r="G28" s="143">
        <f>G29</f>
        <v>509890</v>
      </c>
      <c r="H28" s="143">
        <f t="shared" ref="H28:I28" si="15">H29</f>
        <v>591900</v>
      </c>
      <c r="I28" s="143">
        <f t="shared" si="15"/>
        <v>591900</v>
      </c>
    </row>
    <row r="29" spans="1:11" ht="17.25" customHeight="1">
      <c r="A29" s="188">
        <v>3</v>
      </c>
      <c r="B29" s="189"/>
      <c r="C29" s="237"/>
      <c r="D29" s="53" t="s">
        <v>12</v>
      </c>
      <c r="E29" s="146">
        <f>E30+E31</f>
        <v>415517.36</v>
      </c>
      <c r="F29" s="146">
        <f>F30+F31</f>
        <v>443700</v>
      </c>
      <c r="G29" s="146">
        <f>G30+G31</f>
        <v>509890</v>
      </c>
      <c r="H29" s="146">
        <f>H30+H31</f>
        <v>591900</v>
      </c>
      <c r="I29" s="146">
        <f>I30+I31</f>
        <v>591900</v>
      </c>
    </row>
    <row r="30" spans="1:11" ht="17.25" customHeight="1">
      <c r="A30" s="118"/>
      <c r="B30" s="100">
        <v>32</v>
      </c>
      <c r="C30" s="119"/>
      <c r="D30" s="63" t="s">
        <v>22</v>
      </c>
      <c r="E30" s="147">
        <v>413439.37</v>
      </c>
      <c r="F30" s="147">
        <v>441550</v>
      </c>
      <c r="G30" s="148">
        <f>506840</f>
        <v>506840</v>
      </c>
      <c r="H30" s="147">
        <f>588350</f>
        <v>588350</v>
      </c>
      <c r="I30" s="147">
        <f>588350</f>
        <v>588350</v>
      </c>
      <c r="K30" s="17"/>
    </row>
    <row r="31" spans="1:11" ht="17.25" customHeight="1">
      <c r="A31" s="118"/>
      <c r="B31" s="100">
        <v>34</v>
      </c>
      <c r="C31" s="119"/>
      <c r="D31" s="63" t="s">
        <v>35</v>
      </c>
      <c r="E31" s="147">
        <v>2077.9899999999998</v>
      </c>
      <c r="F31" s="147">
        <v>2150</v>
      </c>
      <c r="G31" s="148">
        <v>3050</v>
      </c>
      <c r="H31" s="147">
        <v>3550</v>
      </c>
      <c r="I31" s="147">
        <v>3550</v>
      </c>
    </row>
    <row r="32" spans="1:11" ht="27.75" customHeight="1">
      <c r="A32" s="244" t="s">
        <v>48</v>
      </c>
      <c r="B32" s="245"/>
      <c r="C32" s="246"/>
      <c r="D32" s="115" t="s">
        <v>280</v>
      </c>
      <c r="E32" s="143">
        <f>E33</f>
        <v>0</v>
      </c>
      <c r="F32" s="143">
        <f>F33</f>
        <v>0</v>
      </c>
      <c r="G32" s="143">
        <f>G33</f>
        <v>10000</v>
      </c>
      <c r="H32" s="143">
        <f t="shared" ref="H32:I33" si="16">H33</f>
        <v>0</v>
      </c>
      <c r="I32" s="143">
        <f t="shared" si="16"/>
        <v>0</v>
      </c>
    </row>
    <row r="33" spans="1:11" ht="17.25" customHeight="1">
      <c r="A33" s="188">
        <v>3</v>
      </c>
      <c r="B33" s="189"/>
      <c r="C33" s="237"/>
      <c r="D33" s="53" t="s">
        <v>12</v>
      </c>
      <c r="E33" s="146">
        <f>E34</f>
        <v>0</v>
      </c>
      <c r="F33" s="146">
        <f t="shared" ref="F33:G33" si="17">F34</f>
        <v>0</v>
      </c>
      <c r="G33" s="146">
        <f t="shared" si="17"/>
        <v>10000</v>
      </c>
      <c r="H33" s="146">
        <f t="shared" si="16"/>
        <v>0</v>
      </c>
      <c r="I33" s="146">
        <f t="shared" si="16"/>
        <v>0</v>
      </c>
    </row>
    <row r="34" spans="1:11" ht="17.25" customHeight="1">
      <c r="A34" s="118"/>
      <c r="B34" s="100">
        <v>32</v>
      </c>
      <c r="C34" s="119"/>
      <c r="D34" s="63" t="s">
        <v>22</v>
      </c>
      <c r="E34" s="147">
        <v>0</v>
      </c>
      <c r="F34" s="147">
        <v>0</v>
      </c>
      <c r="G34" s="148">
        <v>10000</v>
      </c>
      <c r="H34" s="147">
        <v>0</v>
      </c>
      <c r="I34" s="147">
        <v>0</v>
      </c>
    </row>
    <row r="35" spans="1:11" ht="16.5" customHeight="1">
      <c r="A35" s="244" t="s">
        <v>159</v>
      </c>
      <c r="B35" s="245"/>
      <c r="C35" s="246"/>
      <c r="D35" s="115" t="s">
        <v>281</v>
      </c>
      <c r="E35" s="143">
        <f>E36</f>
        <v>34681.949999999997</v>
      </c>
      <c r="F35" s="143">
        <f t="shared" ref="F35:I36" si="18">F36</f>
        <v>149800</v>
      </c>
      <c r="G35" s="143">
        <f t="shared" si="18"/>
        <v>162500</v>
      </c>
      <c r="H35" s="143">
        <f t="shared" si="18"/>
        <v>165350</v>
      </c>
      <c r="I35" s="143">
        <f t="shared" si="18"/>
        <v>157900</v>
      </c>
    </row>
    <row r="36" spans="1:11" ht="17.25" customHeight="1">
      <c r="A36" s="188">
        <v>3</v>
      </c>
      <c r="B36" s="189"/>
      <c r="C36" s="237"/>
      <c r="D36" s="53" t="s">
        <v>12</v>
      </c>
      <c r="E36" s="146">
        <f>E37</f>
        <v>34681.949999999997</v>
      </c>
      <c r="F36" s="146">
        <f t="shared" si="18"/>
        <v>149800</v>
      </c>
      <c r="G36" s="146">
        <f t="shared" si="18"/>
        <v>162500</v>
      </c>
      <c r="H36" s="146">
        <f t="shared" si="18"/>
        <v>165350</v>
      </c>
      <c r="I36" s="146">
        <f t="shared" si="18"/>
        <v>157900</v>
      </c>
    </row>
    <row r="37" spans="1:11" s="9" customFormat="1" ht="17.25" customHeight="1">
      <c r="A37" s="118"/>
      <c r="B37" s="100">
        <v>32</v>
      </c>
      <c r="C37" s="119"/>
      <c r="D37" s="63" t="s">
        <v>22</v>
      </c>
      <c r="E37" s="147">
        <v>34681.949999999997</v>
      </c>
      <c r="F37" s="147">
        <v>149800</v>
      </c>
      <c r="G37" s="147">
        <v>162500</v>
      </c>
      <c r="H37" s="147">
        <v>165350</v>
      </c>
      <c r="I37" s="147">
        <v>157900</v>
      </c>
      <c r="K37" s="17"/>
    </row>
    <row r="38" spans="1:11" ht="16.5" customHeight="1">
      <c r="A38" s="244" t="s">
        <v>160</v>
      </c>
      <c r="B38" s="245"/>
      <c r="C38" s="246"/>
      <c r="D38" s="115" t="s">
        <v>282</v>
      </c>
      <c r="E38" s="143">
        <f>E39</f>
        <v>209.02</v>
      </c>
      <c r="F38" s="143">
        <f t="shared" ref="F38:I39" si="19">F39</f>
        <v>2300</v>
      </c>
      <c r="G38" s="143">
        <f t="shared" si="19"/>
        <v>1327</v>
      </c>
      <c r="H38" s="143">
        <f t="shared" si="19"/>
        <v>1000</v>
      </c>
      <c r="I38" s="143">
        <f t="shared" si="19"/>
        <v>1000</v>
      </c>
    </row>
    <row r="39" spans="1:11" ht="16.5" customHeight="1">
      <c r="A39" s="188">
        <v>3</v>
      </c>
      <c r="B39" s="189"/>
      <c r="C39" s="237"/>
      <c r="D39" s="53" t="s">
        <v>12</v>
      </c>
      <c r="E39" s="146">
        <f>E40</f>
        <v>209.02</v>
      </c>
      <c r="F39" s="146">
        <f t="shared" si="19"/>
        <v>2300</v>
      </c>
      <c r="G39" s="146">
        <f t="shared" si="19"/>
        <v>1327</v>
      </c>
      <c r="H39" s="146">
        <f t="shared" si="19"/>
        <v>1000</v>
      </c>
      <c r="I39" s="146">
        <f t="shared" si="19"/>
        <v>1000</v>
      </c>
    </row>
    <row r="40" spans="1:11" ht="17.25" customHeight="1">
      <c r="A40" s="118"/>
      <c r="B40" s="100">
        <v>32</v>
      </c>
      <c r="C40" s="119"/>
      <c r="D40" s="63" t="s">
        <v>22</v>
      </c>
      <c r="E40" s="147">
        <v>209.02</v>
      </c>
      <c r="F40" s="147">
        <v>2300</v>
      </c>
      <c r="G40" s="148">
        <v>1327</v>
      </c>
      <c r="H40" s="147">
        <v>1000</v>
      </c>
      <c r="I40" s="147">
        <v>1000</v>
      </c>
    </row>
    <row r="41" spans="1:11" ht="16.5" customHeight="1">
      <c r="A41" s="244" t="s">
        <v>161</v>
      </c>
      <c r="B41" s="245"/>
      <c r="C41" s="246"/>
      <c r="D41" s="115" t="s">
        <v>284</v>
      </c>
      <c r="E41" s="143">
        <f t="shared" ref="E41:G42" si="20">E42</f>
        <v>5861.84</v>
      </c>
      <c r="F41" s="143">
        <f t="shared" si="20"/>
        <v>3261</v>
      </c>
      <c r="G41" s="143">
        <f t="shared" si="20"/>
        <v>3400</v>
      </c>
      <c r="H41" s="143">
        <f t="shared" ref="H41:I41" si="21">H42</f>
        <v>3500</v>
      </c>
      <c r="I41" s="143">
        <f t="shared" si="21"/>
        <v>3500</v>
      </c>
    </row>
    <row r="42" spans="1:11" ht="17.25" customHeight="1">
      <c r="A42" s="188">
        <v>3</v>
      </c>
      <c r="B42" s="189"/>
      <c r="C42" s="237"/>
      <c r="D42" s="53" t="s">
        <v>12</v>
      </c>
      <c r="E42" s="146">
        <f t="shared" si="20"/>
        <v>5861.84</v>
      </c>
      <c r="F42" s="146">
        <f t="shared" si="20"/>
        <v>3261</v>
      </c>
      <c r="G42" s="146">
        <f t="shared" si="20"/>
        <v>3400</v>
      </c>
      <c r="H42" s="146">
        <f t="shared" ref="H42:I42" si="22">H43</f>
        <v>3500</v>
      </c>
      <c r="I42" s="146">
        <f t="shared" si="22"/>
        <v>3500</v>
      </c>
    </row>
    <row r="43" spans="1:11" ht="17.25" customHeight="1">
      <c r="A43" s="218">
        <v>32</v>
      </c>
      <c r="B43" s="219"/>
      <c r="C43" s="220"/>
      <c r="D43" s="63" t="s">
        <v>22</v>
      </c>
      <c r="E43" s="147">
        <v>5861.84</v>
      </c>
      <c r="F43" s="147">
        <v>3261</v>
      </c>
      <c r="G43" s="147">
        <v>3400</v>
      </c>
      <c r="H43" s="147">
        <v>3500</v>
      </c>
      <c r="I43" s="147">
        <v>3500</v>
      </c>
    </row>
    <row r="44" spans="1:11" ht="30.75" customHeight="1">
      <c r="A44" s="244" t="s">
        <v>162</v>
      </c>
      <c r="B44" s="245"/>
      <c r="C44" s="246"/>
      <c r="D44" s="115" t="s">
        <v>285</v>
      </c>
      <c r="E44" s="143">
        <f t="shared" ref="E44:G45" si="23">E45</f>
        <v>7832.12</v>
      </c>
      <c r="F44" s="143">
        <f t="shared" si="23"/>
        <v>6027</v>
      </c>
      <c r="G44" s="143">
        <f t="shared" si="23"/>
        <v>1327</v>
      </c>
      <c r="H44" s="143">
        <f t="shared" ref="H44:I44" si="24">H45</f>
        <v>1300</v>
      </c>
      <c r="I44" s="143">
        <f t="shared" si="24"/>
        <v>1500</v>
      </c>
    </row>
    <row r="45" spans="1:11" ht="17.25" customHeight="1">
      <c r="A45" s="188">
        <v>3</v>
      </c>
      <c r="B45" s="189"/>
      <c r="C45" s="237"/>
      <c r="D45" s="53" t="s">
        <v>12</v>
      </c>
      <c r="E45" s="146">
        <f t="shared" si="23"/>
        <v>7832.12</v>
      </c>
      <c r="F45" s="146">
        <f t="shared" si="23"/>
        <v>6027</v>
      </c>
      <c r="G45" s="146">
        <f t="shared" si="23"/>
        <v>1327</v>
      </c>
      <c r="H45" s="146">
        <f t="shared" ref="H45:I45" si="25">H46</f>
        <v>1300</v>
      </c>
      <c r="I45" s="146">
        <f t="shared" si="25"/>
        <v>1500</v>
      </c>
    </row>
    <row r="46" spans="1:11" ht="17.25" customHeight="1">
      <c r="A46" s="218">
        <v>32</v>
      </c>
      <c r="B46" s="219"/>
      <c r="C46" s="220"/>
      <c r="D46" s="63" t="s">
        <v>22</v>
      </c>
      <c r="E46" s="147">
        <v>7832.12</v>
      </c>
      <c r="F46" s="147">
        <v>6027</v>
      </c>
      <c r="G46" s="147">
        <v>1327</v>
      </c>
      <c r="H46" s="147">
        <v>1300</v>
      </c>
      <c r="I46" s="147">
        <v>1500</v>
      </c>
    </row>
    <row r="47" spans="1:11" ht="20.25" customHeight="1">
      <c r="A47" s="247" t="s">
        <v>40</v>
      </c>
      <c r="B47" s="248"/>
      <c r="C47" s="249"/>
      <c r="D47" s="120" t="s">
        <v>41</v>
      </c>
      <c r="E47" s="150">
        <f t="shared" ref="E47:G48" si="26">E48</f>
        <v>5676.03</v>
      </c>
      <c r="F47" s="150">
        <f t="shared" si="26"/>
        <v>10800</v>
      </c>
      <c r="G47" s="150">
        <f t="shared" si="26"/>
        <v>17100</v>
      </c>
      <c r="H47" s="150">
        <f t="shared" ref="H47:I47" si="27">H48</f>
        <v>18300</v>
      </c>
      <c r="I47" s="150">
        <f t="shared" si="27"/>
        <v>18300</v>
      </c>
    </row>
    <row r="48" spans="1:11" ht="16.5" customHeight="1">
      <c r="A48" s="244" t="s">
        <v>158</v>
      </c>
      <c r="B48" s="245"/>
      <c r="C48" s="246"/>
      <c r="D48" s="115" t="s">
        <v>279</v>
      </c>
      <c r="E48" s="143">
        <f t="shared" si="26"/>
        <v>5676.03</v>
      </c>
      <c r="F48" s="143">
        <f t="shared" si="26"/>
        <v>10800</v>
      </c>
      <c r="G48" s="143">
        <f t="shared" si="26"/>
        <v>17100</v>
      </c>
      <c r="H48" s="143">
        <f t="shared" ref="H48:I48" si="28">H49</f>
        <v>18300</v>
      </c>
      <c r="I48" s="143">
        <f t="shared" si="28"/>
        <v>18300</v>
      </c>
    </row>
    <row r="49" spans="1:9" ht="17.25" customHeight="1">
      <c r="A49" s="188">
        <v>3</v>
      </c>
      <c r="B49" s="189"/>
      <c r="C49" s="237"/>
      <c r="D49" s="53" t="s">
        <v>12</v>
      </c>
      <c r="E49" s="146">
        <f>E50+E51</f>
        <v>5676.03</v>
      </c>
      <c r="F49" s="146">
        <f>F50+F51</f>
        <v>10800</v>
      </c>
      <c r="G49" s="146">
        <f>G50+G51</f>
        <v>17100</v>
      </c>
      <c r="H49" s="146">
        <f t="shared" ref="H49:I49" si="29">H50+H51</f>
        <v>18300</v>
      </c>
      <c r="I49" s="146">
        <f t="shared" si="29"/>
        <v>18300</v>
      </c>
    </row>
    <row r="50" spans="1:9" ht="17.25" customHeight="1">
      <c r="A50" s="218">
        <v>31</v>
      </c>
      <c r="B50" s="219"/>
      <c r="C50" s="220"/>
      <c r="D50" s="63" t="s">
        <v>13</v>
      </c>
      <c r="E50" s="147">
        <v>5073.83</v>
      </c>
      <c r="F50" s="147">
        <v>9550</v>
      </c>
      <c r="G50" s="147">
        <v>14000</v>
      </c>
      <c r="H50" s="147">
        <v>15200</v>
      </c>
      <c r="I50" s="147">
        <v>15200</v>
      </c>
    </row>
    <row r="51" spans="1:9" ht="17.25" customHeight="1">
      <c r="A51" s="218">
        <v>32</v>
      </c>
      <c r="B51" s="219"/>
      <c r="C51" s="220"/>
      <c r="D51" s="63" t="s">
        <v>22</v>
      </c>
      <c r="E51" s="147">
        <v>602.20000000000005</v>
      </c>
      <c r="F51" s="147">
        <v>1250</v>
      </c>
      <c r="G51" s="147">
        <v>3100</v>
      </c>
      <c r="H51" s="147">
        <v>3100</v>
      </c>
      <c r="I51" s="147">
        <v>3100</v>
      </c>
    </row>
    <row r="52" spans="1:9" ht="27.75" customHeight="1">
      <c r="A52" s="247" t="s">
        <v>42</v>
      </c>
      <c r="B52" s="248"/>
      <c r="C52" s="249"/>
      <c r="D52" s="120" t="s">
        <v>43</v>
      </c>
      <c r="E52" s="150">
        <f t="shared" ref="E52:I53" si="30">E53</f>
        <v>1319.36</v>
      </c>
      <c r="F52" s="150">
        <f t="shared" si="30"/>
        <v>0</v>
      </c>
      <c r="G52" s="150">
        <f t="shared" si="30"/>
        <v>0</v>
      </c>
      <c r="H52" s="150">
        <f t="shared" ref="H52:I52" si="31">H53</f>
        <v>0</v>
      </c>
      <c r="I52" s="150">
        <f t="shared" si="31"/>
        <v>0</v>
      </c>
    </row>
    <row r="53" spans="1:9" ht="16.5" customHeight="1">
      <c r="A53" s="244" t="s">
        <v>158</v>
      </c>
      <c r="B53" s="245"/>
      <c r="C53" s="246"/>
      <c r="D53" s="115" t="s">
        <v>279</v>
      </c>
      <c r="E53" s="143">
        <f t="shared" si="30"/>
        <v>1319.36</v>
      </c>
      <c r="F53" s="143">
        <f t="shared" si="30"/>
        <v>0</v>
      </c>
      <c r="G53" s="143">
        <f t="shared" si="30"/>
        <v>0</v>
      </c>
      <c r="H53" s="143">
        <f t="shared" si="30"/>
        <v>0</v>
      </c>
      <c r="I53" s="143">
        <f t="shared" si="30"/>
        <v>0</v>
      </c>
    </row>
    <row r="54" spans="1:9" ht="19.5" customHeight="1">
      <c r="A54" s="188">
        <v>3</v>
      </c>
      <c r="B54" s="189"/>
      <c r="C54" s="237"/>
      <c r="D54" s="53" t="s">
        <v>12</v>
      </c>
      <c r="E54" s="146">
        <f>E55+E56</f>
        <v>1319.36</v>
      </c>
      <c r="F54" s="146">
        <f t="shared" ref="F54:I54" si="32">F55+F56</f>
        <v>0</v>
      </c>
      <c r="G54" s="146">
        <f t="shared" si="32"/>
        <v>0</v>
      </c>
      <c r="H54" s="146">
        <f t="shared" si="32"/>
        <v>0</v>
      </c>
      <c r="I54" s="146">
        <f t="shared" si="32"/>
        <v>0</v>
      </c>
    </row>
    <row r="55" spans="1:9" ht="19.5" customHeight="1">
      <c r="A55" s="218">
        <v>31</v>
      </c>
      <c r="B55" s="219"/>
      <c r="C55" s="220"/>
      <c r="D55" s="63" t="s">
        <v>13</v>
      </c>
      <c r="E55" s="147">
        <v>1319.36</v>
      </c>
      <c r="F55" s="147">
        <v>0</v>
      </c>
      <c r="G55" s="147">
        <v>0</v>
      </c>
      <c r="H55" s="147">
        <v>0</v>
      </c>
      <c r="I55" s="147">
        <v>0</v>
      </c>
    </row>
    <row r="56" spans="1:9" ht="19.5" customHeight="1">
      <c r="A56" s="218">
        <v>32</v>
      </c>
      <c r="B56" s="219"/>
      <c r="C56" s="220"/>
      <c r="D56" s="63" t="s">
        <v>22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</row>
    <row r="57" spans="1:9" ht="25.5" customHeight="1">
      <c r="A57" s="247" t="s">
        <v>44</v>
      </c>
      <c r="B57" s="248"/>
      <c r="C57" s="249"/>
      <c r="D57" s="120" t="s">
        <v>45</v>
      </c>
      <c r="E57" s="145">
        <f t="shared" ref="E57:G59" si="33">E58</f>
        <v>4674.2</v>
      </c>
      <c r="F57" s="145">
        <f t="shared" si="33"/>
        <v>5700</v>
      </c>
      <c r="G57" s="145">
        <f t="shared" si="33"/>
        <v>8000</v>
      </c>
      <c r="H57" s="145">
        <f t="shared" ref="H57:I57" si="34">H58</f>
        <v>8000</v>
      </c>
      <c r="I57" s="145">
        <f t="shared" si="34"/>
        <v>8000</v>
      </c>
    </row>
    <row r="58" spans="1:9" ht="16.5" customHeight="1">
      <c r="A58" s="244" t="s">
        <v>158</v>
      </c>
      <c r="B58" s="245"/>
      <c r="C58" s="246"/>
      <c r="D58" s="115" t="s">
        <v>279</v>
      </c>
      <c r="E58" s="143">
        <f t="shared" si="33"/>
        <v>4674.2</v>
      </c>
      <c r="F58" s="143">
        <f t="shared" si="33"/>
        <v>5700</v>
      </c>
      <c r="G58" s="143">
        <f t="shared" si="33"/>
        <v>8000</v>
      </c>
      <c r="H58" s="143">
        <f t="shared" ref="H58:I58" si="35">H59</f>
        <v>8000</v>
      </c>
      <c r="I58" s="143">
        <f t="shared" si="35"/>
        <v>8000</v>
      </c>
    </row>
    <row r="59" spans="1:9" ht="19.5" customHeight="1">
      <c r="A59" s="250">
        <v>3</v>
      </c>
      <c r="B59" s="251"/>
      <c r="C59" s="252"/>
      <c r="D59" s="53" t="s">
        <v>12</v>
      </c>
      <c r="E59" s="151">
        <f t="shared" si="33"/>
        <v>4674.2</v>
      </c>
      <c r="F59" s="151">
        <f t="shared" si="33"/>
        <v>5700</v>
      </c>
      <c r="G59" s="151">
        <f t="shared" si="33"/>
        <v>8000</v>
      </c>
      <c r="H59" s="151">
        <f t="shared" ref="H59:I59" si="36">H60</f>
        <v>8000</v>
      </c>
      <c r="I59" s="151">
        <f t="shared" si="36"/>
        <v>8000</v>
      </c>
    </row>
    <row r="60" spans="1:9" ht="19.5" customHeight="1">
      <c r="A60" s="218">
        <v>31</v>
      </c>
      <c r="B60" s="219"/>
      <c r="C60" s="220"/>
      <c r="D60" s="63" t="s">
        <v>13</v>
      </c>
      <c r="E60" s="147">
        <v>4674.2</v>
      </c>
      <c r="F60" s="147">
        <v>5700</v>
      </c>
      <c r="G60" s="147">
        <v>8000</v>
      </c>
      <c r="H60" s="147">
        <v>8000</v>
      </c>
      <c r="I60" s="147">
        <v>8000</v>
      </c>
    </row>
    <row r="61" spans="1:9" ht="27.75" customHeight="1">
      <c r="A61" s="247" t="s">
        <v>173</v>
      </c>
      <c r="B61" s="248"/>
      <c r="C61" s="249"/>
      <c r="D61" s="120" t="s">
        <v>47</v>
      </c>
      <c r="E61" s="150">
        <f>E62+E65</f>
        <v>19927.669999999998</v>
      </c>
      <c r="F61" s="150">
        <f>F62+F65</f>
        <v>33955</v>
      </c>
      <c r="G61" s="150">
        <f>G62+G65+G70</f>
        <v>34300</v>
      </c>
      <c r="H61" s="150">
        <f t="shared" ref="H61:I61" si="37">H62+H65</f>
        <v>31800</v>
      </c>
      <c r="I61" s="150">
        <f t="shared" si="37"/>
        <v>32300</v>
      </c>
    </row>
    <row r="62" spans="1:9" ht="16.5" customHeight="1">
      <c r="A62" s="244" t="s">
        <v>39</v>
      </c>
      <c r="B62" s="245"/>
      <c r="C62" s="246"/>
      <c r="D62" s="115" t="s">
        <v>277</v>
      </c>
      <c r="E62" s="143">
        <f>E63</f>
        <v>0</v>
      </c>
      <c r="F62" s="143">
        <f>F64</f>
        <v>200</v>
      </c>
      <c r="G62" s="143">
        <f>G63</f>
        <v>300</v>
      </c>
      <c r="H62" s="143">
        <f t="shared" ref="H62:I63" si="38">H63</f>
        <v>800</v>
      </c>
      <c r="I62" s="143">
        <f t="shared" si="38"/>
        <v>1300</v>
      </c>
    </row>
    <row r="63" spans="1:9" ht="19.5" customHeight="1">
      <c r="A63" s="188">
        <v>3</v>
      </c>
      <c r="B63" s="189"/>
      <c r="C63" s="237"/>
      <c r="D63" s="53" t="s">
        <v>12</v>
      </c>
      <c r="E63" s="146">
        <f>E64</f>
        <v>0</v>
      </c>
      <c r="F63" s="146">
        <v>0</v>
      </c>
      <c r="G63" s="146">
        <f>G64</f>
        <v>300</v>
      </c>
      <c r="H63" s="146">
        <f t="shared" si="38"/>
        <v>800</v>
      </c>
      <c r="I63" s="146">
        <f t="shared" si="38"/>
        <v>1300</v>
      </c>
    </row>
    <row r="64" spans="1:9" ht="19.5" customHeight="1">
      <c r="A64" s="218">
        <v>32</v>
      </c>
      <c r="B64" s="219"/>
      <c r="C64" s="220"/>
      <c r="D64" s="63" t="s">
        <v>22</v>
      </c>
      <c r="E64" s="147">
        <v>0</v>
      </c>
      <c r="F64" s="147">
        <v>200</v>
      </c>
      <c r="G64" s="147">
        <v>300</v>
      </c>
      <c r="H64" s="147">
        <v>800</v>
      </c>
      <c r="I64" s="147">
        <v>1300</v>
      </c>
    </row>
    <row r="65" spans="1:11" ht="16.5" customHeight="1">
      <c r="A65" s="244" t="s">
        <v>160</v>
      </c>
      <c r="B65" s="245"/>
      <c r="C65" s="246"/>
      <c r="D65" s="115" t="s">
        <v>282</v>
      </c>
      <c r="E65" s="149">
        <f>E66+E68</f>
        <v>19927.669999999998</v>
      </c>
      <c r="F65" s="149">
        <f>F66+F68</f>
        <v>33755</v>
      </c>
      <c r="G65" s="149">
        <f>G66+G68</f>
        <v>31000</v>
      </c>
      <c r="H65" s="149">
        <f t="shared" ref="H65:I65" si="39">H66+H68</f>
        <v>31000</v>
      </c>
      <c r="I65" s="149">
        <f t="shared" si="39"/>
        <v>31000</v>
      </c>
    </row>
    <row r="66" spans="1:11" ht="19.5" customHeight="1">
      <c r="A66" s="188">
        <v>3</v>
      </c>
      <c r="B66" s="189"/>
      <c r="C66" s="237"/>
      <c r="D66" s="53" t="s">
        <v>12</v>
      </c>
      <c r="E66" s="146">
        <f>E67</f>
        <v>14583.83</v>
      </c>
      <c r="F66" s="146">
        <f>F67</f>
        <v>22846</v>
      </c>
      <c r="G66" s="146">
        <f>G67</f>
        <v>20000</v>
      </c>
      <c r="H66" s="146">
        <f t="shared" ref="H66:I66" si="40">H67</f>
        <v>20000</v>
      </c>
      <c r="I66" s="146">
        <f t="shared" si="40"/>
        <v>20000</v>
      </c>
    </row>
    <row r="67" spans="1:11" ht="19.5" customHeight="1">
      <c r="A67" s="218">
        <v>32</v>
      </c>
      <c r="B67" s="219"/>
      <c r="C67" s="220"/>
      <c r="D67" s="63" t="s">
        <v>22</v>
      </c>
      <c r="E67" s="147">
        <v>14583.83</v>
      </c>
      <c r="F67" s="147">
        <v>22846</v>
      </c>
      <c r="G67" s="147">
        <v>20000</v>
      </c>
      <c r="H67" s="147">
        <v>20000</v>
      </c>
      <c r="I67" s="147">
        <v>20000</v>
      </c>
    </row>
    <row r="68" spans="1:11" ht="24.75" customHeight="1">
      <c r="A68" s="188">
        <v>4</v>
      </c>
      <c r="B68" s="189"/>
      <c r="C68" s="237"/>
      <c r="D68" s="53" t="s">
        <v>46</v>
      </c>
      <c r="E68" s="151">
        <f>E69</f>
        <v>5343.84</v>
      </c>
      <c r="F68" s="151">
        <f>F69</f>
        <v>10909</v>
      </c>
      <c r="G68" s="151">
        <f>G69</f>
        <v>11000</v>
      </c>
      <c r="H68" s="151">
        <f t="shared" ref="H68:I68" si="41">H69</f>
        <v>11000</v>
      </c>
      <c r="I68" s="151">
        <f t="shared" si="41"/>
        <v>11000</v>
      </c>
    </row>
    <row r="69" spans="1:11" ht="25.5" customHeight="1">
      <c r="A69" s="218">
        <v>42</v>
      </c>
      <c r="B69" s="219"/>
      <c r="C69" s="220"/>
      <c r="D69" s="63" t="s">
        <v>28</v>
      </c>
      <c r="E69" s="147">
        <v>5343.84</v>
      </c>
      <c r="F69" s="147">
        <v>10909</v>
      </c>
      <c r="G69" s="147">
        <v>11000</v>
      </c>
      <c r="H69" s="147">
        <v>11000</v>
      </c>
      <c r="I69" s="147">
        <v>11000</v>
      </c>
    </row>
    <row r="70" spans="1:11" ht="16.5" customHeight="1">
      <c r="A70" s="244" t="s">
        <v>163</v>
      </c>
      <c r="B70" s="245"/>
      <c r="C70" s="246"/>
      <c r="D70" s="115" t="s">
        <v>283</v>
      </c>
      <c r="E70" s="143">
        <f>E71</f>
        <v>0</v>
      </c>
      <c r="F70" s="143">
        <f>F71</f>
        <v>0</v>
      </c>
      <c r="G70" s="143">
        <f>G71</f>
        <v>3000</v>
      </c>
      <c r="H70" s="143">
        <f t="shared" ref="H70:I71" si="42">H71</f>
        <v>0</v>
      </c>
      <c r="I70" s="143">
        <f t="shared" si="42"/>
        <v>0</v>
      </c>
    </row>
    <row r="71" spans="1:11" ht="19.5" customHeight="1">
      <c r="A71" s="188">
        <v>3</v>
      </c>
      <c r="B71" s="189"/>
      <c r="C71" s="237"/>
      <c r="D71" s="53" t="s">
        <v>12</v>
      </c>
      <c r="E71" s="146">
        <f>E72</f>
        <v>0</v>
      </c>
      <c r="F71" s="146">
        <f t="shared" ref="F71" si="43">F72</f>
        <v>0</v>
      </c>
      <c r="G71" s="146">
        <f t="shared" ref="G71" si="44">G72</f>
        <v>3000</v>
      </c>
      <c r="H71" s="146">
        <f t="shared" si="42"/>
        <v>0</v>
      </c>
      <c r="I71" s="146">
        <f t="shared" si="42"/>
        <v>0</v>
      </c>
    </row>
    <row r="72" spans="1:11" ht="19.5" customHeight="1">
      <c r="A72" s="118"/>
      <c r="B72" s="100">
        <v>32</v>
      </c>
      <c r="C72" s="119"/>
      <c r="D72" s="63" t="s">
        <v>22</v>
      </c>
      <c r="E72" s="147">
        <v>0</v>
      </c>
      <c r="F72" s="147">
        <v>0</v>
      </c>
      <c r="G72" s="148">
        <v>3000</v>
      </c>
      <c r="H72" s="147">
        <v>0</v>
      </c>
      <c r="I72" s="147">
        <v>0</v>
      </c>
    </row>
    <row r="73" spans="1:11" ht="27.75" customHeight="1">
      <c r="A73" s="247" t="s">
        <v>164</v>
      </c>
      <c r="B73" s="248"/>
      <c r="C73" s="249"/>
      <c r="D73" s="120" t="s">
        <v>165</v>
      </c>
      <c r="E73" s="150">
        <f t="shared" ref="E73:I74" si="45">E74</f>
        <v>0</v>
      </c>
      <c r="F73" s="150">
        <f t="shared" si="45"/>
        <v>0</v>
      </c>
      <c r="G73" s="150">
        <f t="shared" si="45"/>
        <v>2530</v>
      </c>
      <c r="H73" s="150">
        <f t="shared" si="45"/>
        <v>8800</v>
      </c>
      <c r="I73" s="150">
        <f t="shared" si="45"/>
        <v>8800</v>
      </c>
    </row>
    <row r="74" spans="1:11" ht="16.5" customHeight="1">
      <c r="A74" s="244" t="s">
        <v>158</v>
      </c>
      <c r="B74" s="245"/>
      <c r="C74" s="246"/>
      <c r="D74" s="115" t="s">
        <v>279</v>
      </c>
      <c r="E74" s="143">
        <f t="shared" si="45"/>
        <v>0</v>
      </c>
      <c r="F74" s="143">
        <f t="shared" si="45"/>
        <v>0</v>
      </c>
      <c r="G74" s="143">
        <f t="shared" si="45"/>
        <v>2530</v>
      </c>
      <c r="H74" s="143">
        <f t="shared" si="45"/>
        <v>8800</v>
      </c>
      <c r="I74" s="143">
        <f t="shared" si="45"/>
        <v>8800</v>
      </c>
    </row>
    <row r="75" spans="1:11" ht="19.5" customHeight="1">
      <c r="A75" s="188">
        <v>3</v>
      </c>
      <c r="B75" s="189"/>
      <c r="C75" s="237"/>
      <c r="D75" s="53" t="s">
        <v>12</v>
      </c>
      <c r="E75" s="146">
        <f>E76+E77</f>
        <v>0</v>
      </c>
      <c r="F75" s="146">
        <f t="shared" ref="F75:I75" si="46">F76+F77</f>
        <v>0</v>
      </c>
      <c r="G75" s="146">
        <f t="shared" si="46"/>
        <v>2530</v>
      </c>
      <c r="H75" s="146">
        <f t="shared" si="46"/>
        <v>8800</v>
      </c>
      <c r="I75" s="146">
        <f t="shared" si="46"/>
        <v>8800</v>
      </c>
    </row>
    <row r="76" spans="1:11" ht="19.5" customHeight="1">
      <c r="A76" s="218">
        <v>31</v>
      </c>
      <c r="B76" s="219"/>
      <c r="C76" s="220"/>
      <c r="D76" s="63" t="s">
        <v>13</v>
      </c>
      <c r="E76" s="147">
        <v>0</v>
      </c>
      <c r="F76" s="147">
        <v>0</v>
      </c>
      <c r="G76" s="147">
        <v>2330</v>
      </c>
      <c r="H76" s="147">
        <v>8400</v>
      </c>
      <c r="I76" s="147">
        <v>8400</v>
      </c>
    </row>
    <row r="77" spans="1:11" ht="19.5" customHeight="1">
      <c r="A77" s="218">
        <v>32</v>
      </c>
      <c r="B77" s="219"/>
      <c r="C77" s="220"/>
      <c r="D77" s="63" t="s">
        <v>22</v>
      </c>
      <c r="E77" s="147">
        <v>0</v>
      </c>
      <c r="F77" s="147">
        <v>0</v>
      </c>
      <c r="G77" s="147">
        <v>200</v>
      </c>
      <c r="H77" s="147">
        <v>400</v>
      </c>
      <c r="I77" s="147">
        <v>400</v>
      </c>
    </row>
    <row r="78" spans="1:11" ht="27.75" customHeight="1">
      <c r="A78" s="247" t="s">
        <v>167</v>
      </c>
      <c r="B78" s="248"/>
      <c r="C78" s="249"/>
      <c r="D78" s="120" t="s">
        <v>166</v>
      </c>
      <c r="E78" s="150">
        <f t="shared" ref="E78:I79" si="47">E79</f>
        <v>0</v>
      </c>
      <c r="F78" s="150">
        <f t="shared" si="47"/>
        <v>0</v>
      </c>
      <c r="G78" s="150">
        <f t="shared" si="47"/>
        <v>2530</v>
      </c>
      <c r="H78" s="150">
        <f t="shared" si="47"/>
        <v>9200</v>
      </c>
      <c r="I78" s="150">
        <f t="shared" si="47"/>
        <v>9200</v>
      </c>
    </row>
    <row r="79" spans="1:11" s="9" customFormat="1" ht="16.5" customHeight="1">
      <c r="A79" s="244" t="s">
        <v>158</v>
      </c>
      <c r="B79" s="245"/>
      <c r="C79" s="246"/>
      <c r="D79" s="115" t="s">
        <v>279</v>
      </c>
      <c r="E79" s="143">
        <f t="shared" si="47"/>
        <v>0</v>
      </c>
      <c r="F79" s="143">
        <f t="shared" si="47"/>
        <v>0</v>
      </c>
      <c r="G79" s="143">
        <f t="shared" si="47"/>
        <v>2530</v>
      </c>
      <c r="H79" s="143">
        <f t="shared" si="47"/>
        <v>9200</v>
      </c>
      <c r="I79" s="143">
        <f t="shared" si="47"/>
        <v>9200</v>
      </c>
    </row>
    <row r="80" spans="1:11" s="9" customFormat="1" ht="19.5" customHeight="1">
      <c r="A80" s="188">
        <v>3</v>
      </c>
      <c r="B80" s="189"/>
      <c r="C80" s="237"/>
      <c r="D80" s="53" t="s">
        <v>12</v>
      </c>
      <c r="E80" s="146">
        <f>E81+E82</f>
        <v>0</v>
      </c>
      <c r="F80" s="146">
        <f>F81+F82</f>
        <v>0</v>
      </c>
      <c r="G80" s="146">
        <f>G81+G82</f>
        <v>2530</v>
      </c>
      <c r="H80" s="146">
        <f t="shared" ref="H80:I80" si="48">H81+H82</f>
        <v>9200</v>
      </c>
      <c r="I80" s="146">
        <f t="shared" si="48"/>
        <v>9200</v>
      </c>
      <c r="K80" s="17"/>
    </row>
    <row r="81" spans="1:11" s="9" customFormat="1" ht="19.5" customHeight="1">
      <c r="A81" s="218">
        <v>31</v>
      </c>
      <c r="B81" s="219"/>
      <c r="C81" s="220"/>
      <c r="D81" s="63" t="s">
        <v>13</v>
      </c>
      <c r="E81" s="147">
        <v>0</v>
      </c>
      <c r="F81" s="147">
        <v>0</v>
      </c>
      <c r="G81" s="147">
        <v>2330</v>
      </c>
      <c r="H81" s="147">
        <v>8800</v>
      </c>
      <c r="I81" s="147">
        <v>8800</v>
      </c>
      <c r="K81" s="17"/>
    </row>
    <row r="82" spans="1:11" ht="19.5" customHeight="1">
      <c r="A82" s="218">
        <v>32</v>
      </c>
      <c r="B82" s="219"/>
      <c r="C82" s="220"/>
      <c r="D82" s="63" t="s">
        <v>22</v>
      </c>
      <c r="E82" s="147">
        <v>0</v>
      </c>
      <c r="F82" s="147">
        <v>0</v>
      </c>
      <c r="G82" s="147">
        <v>200</v>
      </c>
      <c r="H82" s="147">
        <v>400</v>
      </c>
      <c r="I82" s="147">
        <v>400</v>
      </c>
    </row>
    <row r="83" spans="1:11" ht="27.75" customHeight="1">
      <c r="A83" s="247" t="s">
        <v>168</v>
      </c>
      <c r="B83" s="248"/>
      <c r="C83" s="249"/>
      <c r="D83" s="120" t="s">
        <v>169</v>
      </c>
      <c r="E83" s="150">
        <f t="shared" ref="E83:I84" si="49">E84</f>
        <v>0</v>
      </c>
      <c r="F83" s="150">
        <f t="shared" si="49"/>
        <v>0</v>
      </c>
      <c r="G83" s="150">
        <f t="shared" si="49"/>
        <v>4250</v>
      </c>
      <c r="H83" s="150">
        <f t="shared" si="49"/>
        <v>4500</v>
      </c>
      <c r="I83" s="150">
        <f t="shared" si="49"/>
        <v>4500</v>
      </c>
    </row>
    <row r="84" spans="1:11" ht="16.5" customHeight="1">
      <c r="A84" s="244" t="s">
        <v>158</v>
      </c>
      <c r="B84" s="245"/>
      <c r="C84" s="246"/>
      <c r="D84" s="115" t="s">
        <v>279</v>
      </c>
      <c r="E84" s="143">
        <f t="shared" si="49"/>
        <v>0</v>
      </c>
      <c r="F84" s="143">
        <f t="shared" si="49"/>
        <v>0</v>
      </c>
      <c r="G84" s="143">
        <f t="shared" si="49"/>
        <v>4250</v>
      </c>
      <c r="H84" s="143">
        <f t="shared" si="49"/>
        <v>4500</v>
      </c>
      <c r="I84" s="143">
        <f t="shared" si="49"/>
        <v>4500</v>
      </c>
    </row>
    <row r="85" spans="1:11" ht="26.25" customHeight="1">
      <c r="A85" s="188">
        <v>3</v>
      </c>
      <c r="B85" s="189"/>
      <c r="C85" s="237"/>
      <c r="D85" s="53" t="s">
        <v>12</v>
      </c>
      <c r="E85" s="146">
        <f>E86+E87</f>
        <v>0</v>
      </c>
      <c r="F85" s="146">
        <f t="shared" ref="F85:I85" si="50">F86+F87</f>
        <v>0</v>
      </c>
      <c r="G85" s="146">
        <f t="shared" si="50"/>
        <v>4250</v>
      </c>
      <c r="H85" s="146">
        <f t="shared" si="50"/>
        <v>4500</v>
      </c>
      <c r="I85" s="146">
        <f t="shared" si="50"/>
        <v>4500</v>
      </c>
    </row>
    <row r="86" spans="1:11" ht="26.25" customHeight="1">
      <c r="A86" s="218">
        <v>31</v>
      </c>
      <c r="B86" s="219"/>
      <c r="C86" s="220"/>
      <c r="D86" s="63" t="s">
        <v>13</v>
      </c>
      <c r="E86" s="147">
        <v>0</v>
      </c>
      <c r="F86" s="147">
        <v>0</v>
      </c>
      <c r="G86" s="147">
        <v>3850</v>
      </c>
      <c r="H86" s="147">
        <v>4100</v>
      </c>
      <c r="I86" s="147">
        <v>4100</v>
      </c>
    </row>
    <row r="87" spans="1:11" ht="26.25" customHeight="1">
      <c r="A87" s="218">
        <v>32</v>
      </c>
      <c r="B87" s="219"/>
      <c r="C87" s="220"/>
      <c r="D87" s="63" t="s">
        <v>22</v>
      </c>
      <c r="E87" s="147">
        <v>0</v>
      </c>
      <c r="F87" s="147">
        <v>0</v>
      </c>
      <c r="G87" s="147">
        <v>400</v>
      </c>
      <c r="H87" s="147">
        <v>400</v>
      </c>
      <c r="I87" s="147">
        <v>400</v>
      </c>
    </row>
    <row r="88" spans="1:11" ht="27.75" customHeight="1">
      <c r="A88" s="247" t="s">
        <v>170</v>
      </c>
      <c r="B88" s="248"/>
      <c r="C88" s="249"/>
      <c r="D88" s="120" t="s">
        <v>171</v>
      </c>
      <c r="E88" s="145">
        <f>+E93+E100+E103+E89</f>
        <v>22817.72</v>
      </c>
      <c r="F88" s="145">
        <f t="shared" ref="F88" si="51">+F93+F100+F103+F89</f>
        <v>47925</v>
      </c>
      <c r="G88" s="145">
        <f>+G93+G100+G103+G89+G97</f>
        <v>42700</v>
      </c>
      <c r="H88" s="145">
        <f t="shared" ref="H88:I88" si="52">+H93+H100+H103+H89+H97</f>
        <v>53950</v>
      </c>
      <c r="I88" s="145">
        <f t="shared" si="52"/>
        <v>70400</v>
      </c>
    </row>
    <row r="89" spans="1:11" ht="16.5" customHeight="1">
      <c r="A89" s="244" t="s">
        <v>39</v>
      </c>
      <c r="B89" s="245"/>
      <c r="C89" s="246"/>
      <c r="D89" s="115" t="s">
        <v>277</v>
      </c>
      <c r="E89" s="143">
        <f>E90</f>
        <v>1659.04</v>
      </c>
      <c r="F89" s="143">
        <f>F90</f>
        <v>14200</v>
      </c>
      <c r="G89" s="143">
        <f t="shared" ref="G89:I89" si="53">G90</f>
        <v>10000</v>
      </c>
      <c r="H89" s="143">
        <f t="shared" si="53"/>
        <v>0</v>
      </c>
      <c r="I89" s="143">
        <f t="shared" si="53"/>
        <v>0</v>
      </c>
    </row>
    <row r="90" spans="1:11" ht="26.25" customHeight="1">
      <c r="A90" s="188">
        <v>4</v>
      </c>
      <c r="B90" s="189"/>
      <c r="C90" s="237"/>
      <c r="D90" s="53" t="s">
        <v>14</v>
      </c>
      <c r="E90" s="146">
        <f>E91+E92</f>
        <v>1659.04</v>
      </c>
      <c r="F90" s="146">
        <f t="shared" ref="F90:I90" si="54">F91+F92</f>
        <v>14200</v>
      </c>
      <c r="G90" s="146">
        <f t="shared" si="54"/>
        <v>10000</v>
      </c>
      <c r="H90" s="146">
        <f t="shared" si="54"/>
        <v>0</v>
      </c>
      <c r="I90" s="146">
        <f t="shared" si="54"/>
        <v>0</v>
      </c>
    </row>
    <row r="91" spans="1:11" ht="26.25" customHeight="1">
      <c r="A91" s="241">
        <v>41</v>
      </c>
      <c r="B91" s="242"/>
      <c r="C91" s="243"/>
      <c r="D91" s="63" t="s">
        <v>15</v>
      </c>
      <c r="E91" s="147">
        <v>1659.04</v>
      </c>
      <c r="F91" s="147">
        <v>0</v>
      </c>
      <c r="G91" s="147">
        <v>0</v>
      </c>
      <c r="H91" s="147">
        <v>0</v>
      </c>
      <c r="I91" s="147">
        <v>0</v>
      </c>
    </row>
    <row r="92" spans="1:11" ht="28.5" customHeight="1">
      <c r="A92" s="241">
        <v>42</v>
      </c>
      <c r="B92" s="242"/>
      <c r="C92" s="243"/>
      <c r="D92" s="63" t="s">
        <v>28</v>
      </c>
      <c r="E92" s="147">
        <v>0</v>
      </c>
      <c r="F92" s="147">
        <v>14200</v>
      </c>
      <c r="G92" s="147">
        <v>10000</v>
      </c>
      <c r="H92" s="147">
        <v>0</v>
      </c>
      <c r="I92" s="147">
        <v>0</v>
      </c>
    </row>
    <row r="93" spans="1:11" ht="16.5" customHeight="1">
      <c r="A93" s="244" t="s">
        <v>158</v>
      </c>
      <c r="B93" s="245"/>
      <c r="C93" s="246"/>
      <c r="D93" s="115" t="s">
        <v>279</v>
      </c>
      <c r="E93" s="143">
        <f>E94</f>
        <v>10759.16</v>
      </c>
      <c r="F93" s="143">
        <f>F94</f>
        <v>33725</v>
      </c>
      <c r="G93" s="143">
        <f>G94</f>
        <v>12700</v>
      </c>
      <c r="H93" s="143">
        <f t="shared" ref="H93:I93" si="55">H94</f>
        <v>9300</v>
      </c>
      <c r="I93" s="143">
        <f t="shared" si="55"/>
        <v>9300</v>
      </c>
    </row>
    <row r="94" spans="1:11" ht="28.5">
      <c r="A94" s="188">
        <v>4</v>
      </c>
      <c r="B94" s="189"/>
      <c r="C94" s="237"/>
      <c r="D94" s="53" t="s">
        <v>14</v>
      </c>
      <c r="E94" s="146">
        <f>E95+E96</f>
        <v>10759.16</v>
      </c>
      <c r="F94" s="146">
        <f>F95+F96</f>
        <v>33725</v>
      </c>
      <c r="G94" s="146">
        <f>G96</f>
        <v>12700</v>
      </c>
      <c r="H94" s="146">
        <f t="shared" ref="H94:I94" si="56">H96</f>
        <v>9300</v>
      </c>
      <c r="I94" s="146">
        <f t="shared" si="56"/>
        <v>9300</v>
      </c>
    </row>
    <row r="95" spans="1:11" ht="30">
      <c r="A95" s="241">
        <v>41</v>
      </c>
      <c r="B95" s="242"/>
      <c r="C95" s="243"/>
      <c r="D95" s="63" t="s">
        <v>15</v>
      </c>
      <c r="E95" s="147">
        <v>0</v>
      </c>
      <c r="F95" s="147">
        <v>0</v>
      </c>
      <c r="G95" s="147">
        <v>0</v>
      </c>
      <c r="H95" s="147">
        <v>0</v>
      </c>
      <c r="I95" s="147">
        <v>0</v>
      </c>
    </row>
    <row r="96" spans="1:11" ht="30">
      <c r="A96" s="241">
        <v>42</v>
      </c>
      <c r="B96" s="242"/>
      <c r="C96" s="243"/>
      <c r="D96" s="63" t="s">
        <v>28</v>
      </c>
      <c r="E96" s="147">
        <v>10759.16</v>
      </c>
      <c r="F96" s="147">
        <v>33725</v>
      </c>
      <c r="G96" s="147">
        <v>12700</v>
      </c>
      <c r="H96" s="147">
        <v>9300</v>
      </c>
      <c r="I96" s="147">
        <v>9300</v>
      </c>
    </row>
    <row r="97" spans="1:9" ht="16.5" customHeight="1">
      <c r="A97" s="244" t="s">
        <v>159</v>
      </c>
      <c r="B97" s="245"/>
      <c r="C97" s="246"/>
      <c r="D97" s="115" t="s">
        <v>281</v>
      </c>
      <c r="E97" s="143">
        <f>E98</f>
        <v>0</v>
      </c>
      <c r="F97" s="143">
        <v>0</v>
      </c>
      <c r="G97" s="143">
        <f t="shared" ref="G97:I98" si="57">G98</f>
        <v>20000</v>
      </c>
      <c r="H97" s="143">
        <f t="shared" si="57"/>
        <v>44650</v>
      </c>
      <c r="I97" s="143">
        <f t="shared" si="57"/>
        <v>61100</v>
      </c>
    </row>
    <row r="98" spans="1:9" ht="28.5">
      <c r="A98" s="188">
        <v>4</v>
      </c>
      <c r="B98" s="189"/>
      <c r="C98" s="237"/>
      <c r="D98" s="53" t="s">
        <v>14</v>
      </c>
      <c r="E98" s="146">
        <f>E99</f>
        <v>0</v>
      </c>
      <c r="F98" s="146">
        <v>0</v>
      </c>
      <c r="G98" s="146">
        <f t="shared" si="57"/>
        <v>20000</v>
      </c>
      <c r="H98" s="146">
        <f t="shared" si="57"/>
        <v>44650</v>
      </c>
      <c r="I98" s="146">
        <f t="shared" si="57"/>
        <v>61100</v>
      </c>
    </row>
    <row r="99" spans="1:9" ht="26.25" customHeight="1">
      <c r="A99" s="241">
        <v>42</v>
      </c>
      <c r="B99" s="242"/>
      <c r="C99" s="243"/>
      <c r="D99" s="63" t="s">
        <v>28</v>
      </c>
      <c r="E99" s="147">
        <v>0</v>
      </c>
      <c r="F99" s="147">
        <v>0</v>
      </c>
      <c r="G99" s="147">
        <v>20000</v>
      </c>
      <c r="H99" s="147">
        <v>44650</v>
      </c>
      <c r="I99" s="147">
        <v>61100</v>
      </c>
    </row>
    <row r="100" spans="1:9" ht="16.5" customHeight="1">
      <c r="A100" s="244" t="s">
        <v>161</v>
      </c>
      <c r="B100" s="245"/>
      <c r="C100" s="246"/>
      <c r="D100" s="115" t="s">
        <v>284</v>
      </c>
      <c r="E100" s="143">
        <f>E101</f>
        <v>206.65</v>
      </c>
      <c r="F100" s="143">
        <v>0</v>
      </c>
      <c r="G100" s="143">
        <v>0</v>
      </c>
      <c r="H100" s="143">
        <v>0</v>
      </c>
      <c r="I100" s="143">
        <v>0</v>
      </c>
    </row>
    <row r="101" spans="1:9" ht="28.5">
      <c r="A101" s="188">
        <v>4</v>
      </c>
      <c r="B101" s="189"/>
      <c r="C101" s="237"/>
      <c r="D101" s="53" t="s">
        <v>14</v>
      </c>
      <c r="E101" s="146">
        <f>E102</f>
        <v>206.65</v>
      </c>
      <c r="F101" s="146">
        <v>0</v>
      </c>
      <c r="G101" s="146">
        <v>0</v>
      </c>
      <c r="H101" s="146">
        <v>0</v>
      </c>
      <c r="I101" s="146">
        <v>0</v>
      </c>
    </row>
    <row r="102" spans="1:9" ht="30">
      <c r="A102" s="241">
        <v>42</v>
      </c>
      <c r="B102" s="242"/>
      <c r="C102" s="243"/>
      <c r="D102" s="63" t="s">
        <v>28</v>
      </c>
      <c r="E102" s="147">
        <v>206.65</v>
      </c>
      <c r="F102" s="147">
        <v>0</v>
      </c>
      <c r="G102" s="147">
        <v>0</v>
      </c>
      <c r="H102" s="147">
        <v>0</v>
      </c>
      <c r="I102" s="147">
        <v>0</v>
      </c>
    </row>
    <row r="103" spans="1:9" ht="29.25" customHeight="1">
      <c r="A103" s="244" t="s">
        <v>162</v>
      </c>
      <c r="B103" s="245"/>
      <c r="C103" s="246"/>
      <c r="D103" s="115" t="s">
        <v>285</v>
      </c>
      <c r="E103" s="143">
        <f>E104</f>
        <v>10192.870000000001</v>
      </c>
      <c r="F103" s="143">
        <v>0</v>
      </c>
      <c r="G103" s="143">
        <v>0</v>
      </c>
      <c r="H103" s="143">
        <v>0</v>
      </c>
      <c r="I103" s="143">
        <v>0</v>
      </c>
    </row>
    <row r="104" spans="1:9" ht="28.5">
      <c r="A104" s="188">
        <v>4</v>
      </c>
      <c r="B104" s="189"/>
      <c r="C104" s="237"/>
      <c r="D104" s="53" t="s">
        <v>14</v>
      </c>
      <c r="E104" s="146">
        <f>E105</f>
        <v>10192.870000000001</v>
      </c>
      <c r="F104" s="146">
        <v>0</v>
      </c>
      <c r="G104" s="146">
        <v>0</v>
      </c>
      <c r="H104" s="146">
        <v>0</v>
      </c>
      <c r="I104" s="146">
        <v>0</v>
      </c>
    </row>
    <row r="105" spans="1:9" ht="30">
      <c r="A105" s="241">
        <v>42</v>
      </c>
      <c r="B105" s="242"/>
      <c r="C105" s="243"/>
      <c r="D105" s="63" t="s">
        <v>28</v>
      </c>
      <c r="E105" s="147">
        <v>10192.870000000001</v>
      </c>
      <c r="F105" s="147">
        <v>0</v>
      </c>
      <c r="G105" s="147">
        <v>0</v>
      </c>
      <c r="H105" s="147">
        <v>0</v>
      </c>
      <c r="I105" s="147">
        <v>0</v>
      </c>
    </row>
    <row r="108" spans="1:9">
      <c r="A108" s="260"/>
      <c r="B108" s="260"/>
      <c r="C108" s="260"/>
      <c r="D108" s="260"/>
    </row>
    <row r="109" spans="1:9">
      <c r="A109" s="260"/>
      <c r="B109" s="260"/>
      <c r="C109" s="260"/>
      <c r="D109" s="260"/>
    </row>
    <row r="110" spans="1:9">
      <c r="G110" s="259"/>
      <c r="H110" s="259"/>
      <c r="I110" s="259"/>
    </row>
    <row r="111" spans="1:9">
      <c r="G111" s="259"/>
      <c r="H111" s="259"/>
      <c r="I111" s="259"/>
    </row>
  </sheetData>
  <mergeCells count="101">
    <mergeCell ref="A2:I2"/>
    <mergeCell ref="G110:I110"/>
    <mergeCell ref="G111:I111"/>
    <mergeCell ref="A3:I3"/>
    <mergeCell ref="A4:I4"/>
    <mergeCell ref="A5:I5"/>
    <mergeCell ref="A108:D108"/>
    <mergeCell ref="A109:D109"/>
    <mergeCell ref="A21:C21"/>
    <mergeCell ref="A22:C22"/>
    <mergeCell ref="B23:C23"/>
    <mergeCell ref="B24:C24"/>
    <mergeCell ref="A29:C29"/>
    <mergeCell ref="A25:C25"/>
    <mergeCell ref="A26:C26"/>
    <mergeCell ref="A28:C28"/>
    <mergeCell ref="A49:C49"/>
    <mergeCell ref="A41:C41"/>
    <mergeCell ref="A6:C6"/>
    <mergeCell ref="A20:C20"/>
    <mergeCell ref="A46:C46"/>
    <mergeCell ref="A47:C47"/>
    <mergeCell ref="A38:C38"/>
    <mergeCell ref="A39:C39"/>
    <mergeCell ref="A9:C9"/>
    <mergeCell ref="A10:C10"/>
    <mergeCell ref="A11:C11"/>
    <mergeCell ref="A12:C12"/>
    <mergeCell ref="A7:C7"/>
    <mergeCell ref="A8:C8"/>
    <mergeCell ref="A102:C102"/>
    <mergeCell ref="A103:C103"/>
    <mergeCell ref="A104:C104"/>
    <mergeCell ref="A54:C54"/>
    <mergeCell ref="A55:C55"/>
    <mergeCell ref="A56:C56"/>
    <mergeCell ref="A57:C57"/>
    <mergeCell ref="A73:C73"/>
    <mergeCell ref="A58:C58"/>
    <mergeCell ref="A80:C80"/>
    <mergeCell ref="A61:C61"/>
    <mergeCell ref="A62:C62"/>
    <mergeCell ref="A63:C63"/>
    <mergeCell ref="A64:C64"/>
    <mergeCell ref="A78:C78"/>
    <mergeCell ref="A79:C79"/>
    <mergeCell ref="A74:C74"/>
    <mergeCell ref="A75:C75"/>
    <mergeCell ref="A13:C13"/>
    <mergeCell ref="A14:C14"/>
    <mergeCell ref="A42:C42"/>
    <mergeCell ref="A43:C43"/>
    <mergeCell ref="A44:C44"/>
    <mergeCell ref="A45:C45"/>
    <mergeCell ref="A50:C50"/>
    <mergeCell ref="A51:C51"/>
    <mergeCell ref="A52:C52"/>
    <mergeCell ref="A19:C19"/>
    <mergeCell ref="A35:C35"/>
    <mergeCell ref="A36:C36"/>
    <mergeCell ref="A32:C32"/>
    <mergeCell ref="A33:C33"/>
    <mergeCell ref="A15:C15"/>
    <mergeCell ref="A16:C16"/>
    <mergeCell ref="A17:C17"/>
    <mergeCell ref="A18:C18"/>
    <mergeCell ref="A53:C53"/>
    <mergeCell ref="A48:C48"/>
    <mergeCell ref="A76:C76"/>
    <mergeCell ref="A77:C77"/>
    <mergeCell ref="A70:C70"/>
    <mergeCell ref="A71:C71"/>
    <mergeCell ref="A65:C65"/>
    <mergeCell ref="A66:C66"/>
    <mergeCell ref="A67:C67"/>
    <mergeCell ref="A59:C59"/>
    <mergeCell ref="A60:C60"/>
    <mergeCell ref="A68:C68"/>
    <mergeCell ref="A69:C69"/>
    <mergeCell ref="A105:C105"/>
    <mergeCell ref="A93:C93"/>
    <mergeCell ref="A94:C94"/>
    <mergeCell ref="A95:C95"/>
    <mergeCell ref="A96:C96"/>
    <mergeCell ref="A100:C100"/>
    <mergeCell ref="A81:C81"/>
    <mergeCell ref="A90:C90"/>
    <mergeCell ref="A91:C91"/>
    <mergeCell ref="A101:C101"/>
    <mergeCell ref="A89:C89"/>
    <mergeCell ref="A88:C88"/>
    <mergeCell ref="A97:C97"/>
    <mergeCell ref="A98:C98"/>
    <mergeCell ref="A99:C99"/>
    <mergeCell ref="A92:C92"/>
    <mergeCell ref="A85:C85"/>
    <mergeCell ref="A86:C86"/>
    <mergeCell ref="A87:C87"/>
    <mergeCell ref="A82:C82"/>
    <mergeCell ref="A83:C83"/>
    <mergeCell ref="A84:C8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0"/>
  <sheetViews>
    <sheetView topLeftCell="A118" zoomScaleNormal="100" workbookViewId="0">
      <selection activeCell="A131" sqref="A131:I131"/>
    </sheetView>
  </sheetViews>
  <sheetFormatPr defaultColWidth="8.85546875" defaultRowHeight="15"/>
  <cols>
    <col min="1" max="2" width="8.85546875" style="6"/>
    <col min="3" max="3" width="14.42578125" style="6" customWidth="1"/>
    <col min="4" max="8" width="8.85546875" style="6"/>
    <col min="9" max="9" width="43.140625" style="6" customWidth="1"/>
    <col min="10" max="16384" width="8.85546875" style="6"/>
  </cols>
  <sheetData>
    <row r="1" spans="1:9">
      <c r="A1" s="203" t="s">
        <v>69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18"/>
    </row>
    <row r="3" spans="1:9">
      <c r="A3" s="205" t="s">
        <v>138</v>
      </c>
      <c r="B3" s="205"/>
      <c r="C3" s="205"/>
      <c r="D3" s="205"/>
      <c r="E3" s="205"/>
      <c r="F3" s="205"/>
      <c r="G3" s="205"/>
      <c r="H3" s="205"/>
      <c r="I3" s="205"/>
    </row>
    <row r="4" spans="1:9">
      <c r="A4" s="205" t="s">
        <v>87</v>
      </c>
      <c r="B4" s="205"/>
      <c r="C4" s="205"/>
      <c r="D4" s="205"/>
      <c r="E4" s="205"/>
      <c r="F4" s="205"/>
      <c r="G4" s="205"/>
      <c r="H4" s="205"/>
      <c r="I4" s="205"/>
    </row>
    <row r="5" spans="1:9">
      <c r="A5" s="18"/>
    </row>
    <row r="6" spans="1:9" ht="15.75">
      <c r="A6" s="273" t="s">
        <v>120</v>
      </c>
      <c r="B6" s="273"/>
      <c r="C6" s="273"/>
      <c r="D6" s="273"/>
      <c r="E6" s="273"/>
      <c r="F6" s="273"/>
      <c r="G6" s="273"/>
      <c r="H6" s="273"/>
      <c r="I6" s="273"/>
    </row>
    <row r="7" spans="1:9">
      <c r="A7" s="18"/>
    </row>
    <row r="8" spans="1:9" s="12" customFormat="1" ht="66" customHeight="1">
      <c r="A8" s="274" t="s">
        <v>115</v>
      </c>
      <c r="B8" s="274"/>
      <c r="C8" s="274"/>
      <c r="D8" s="274"/>
      <c r="E8" s="274"/>
      <c r="F8" s="274"/>
      <c r="G8" s="274"/>
      <c r="H8" s="274"/>
      <c r="I8" s="274"/>
    </row>
    <row r="9" spans="1:9">
      <c r="A9" s="19" t="s">
        <v>175</v>
      </c>
      <c r="B9" s="20"/>
      <c r="C9" s="20"/>
      <c r="D9" s="20"/>
      <c r="E9" s="20"/>
      <c r="F9" s="20"/>
      <c r="G9" s="20"/>
      <c r="H9" s="20"/>
      <c r="I9" s="20"/>
    </row>
    <row r="10" spans="1:9">
      <c r="A10" s="19" t="s">
        <v>174</v>
      </c>
      <c r="B10" s="20"/>
      <c r="C10" s="20"/>
      <c r="D10" s="20"/>
      <c r="E10" s="20"/>
      <c r="F10" s="20"/>
      <c r="G10" s="20"/>
      <c r="H10" s="20"/>
      <c r="I10" s="20"/>
    </row>
    <row r="11" spans="1:9">
      <c r="A11" s="19" t="s">
        <v>176</v>
      </c>
      <c r="B11" s="20"/>
      <c r="C11" s="20"/>
      <c r="D11" s="20"/>
      <c r="E11" s="20"/>
      <c r="F11" s="20"/>
      <c r="G11" s="20"/>
      <c r="H11" s="20"/>
      <c r="I11" s="20"/>
    </row>
    <row r="12" spans="1:9" ht="19.5" customHeight="1">
      <c r="A12" s="21"/>
    </row>
    <row r="13" spans="1:9" s="157" customFormat="1" ht="19.5" customHeight="1">
      <c r="A13" s="271" t="s">
        <v>129</v>
      </c>
      <c r="B13" s="271"/>
      <c r="C13" s="271"/>
      <c r="D13" s="271"/>
      <c r="E13" s="271"/>
      <c r="F13" s="271"/>
      <c r="G13" s="271"/>
      <c r="H13" s="271"/>
      <c r="I13" s="271"/>
    </row>
    <row r="14" spans="1:9" ht="17.25" customHeight="1">
      <c r="A14" s="266" t="s">
        <v>177</v>
      </c>
      <c r="B14" s="266"/>
      <c r="C14" s="266"/>
      <c r="D14" s="266"/>
      <c r="E14" s="266"/>
      <c r="F14" s="266"/>
      <c r="G14" s="266"/>
      <c r="H14" s="266"/>
      <c r="I14" s="266"/>
    </row>
    <row r="15" spans="1:9" ht="29.25" customHeight="1">
      <c r="A15" s="264" t="s">
        <v>362</v>
      </c>
      <c r="B15" s="264"/>
      <c r="C15" s="264"/>
      <c r="D15" s="264"/>
      <c r="E15" s="264"/>
      <c r="F15" s="264"/>
      <c r="G15" s="264"/>
      <c r="H15" s="264"/>
      <c r="I15" s="264"/>
    </row>
    <row r="16" spans="1:9" ht="30.75" customHeight="1">
      <c r="A16" s="264" t="s">
        <v>310</v>
      </c>
      <c r="B16" s="264"/>
      <c r="C16" s="264"/>
      <c r="D16" s="264"/>
      <c r="E16" s="264"/>
      <c r="F16" s="264"/>
      <c r="G16" s="264"/>
      <c r="H16" s="264"/>
      <c r="I16" s="264"/>
    </row>
    <row r="17" spans="1:9" ht="30" customHeight="1">
      <c r="A17" s="264" t="s">
        <v>314</v>
      </c>
      <c r="B17" s="264"/>
      <c r="C17" s="264"/>
      <c r="D17" s="264"/>
      <c r="E17" s="264"/>
      <c r="F17" s="264"/>
      <c r="G17" s="264"/>
      <c r="H17" s="264"/>
      <c r="I17" s="264"/>
    </row>
    <row r="18" spans="1:9" ht="19.5" customHeight="1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30" customHeight="1">
      <c r="A19" s="267" t="s">
        <v>361</v>
      </c>
      <c r="B19" s="267"/>
      <c r="C19" s="267"/>
      <c r="D19" s="267"/>
      <c r="E19" s="267"/>
      <c r="F19" s="267"/>
      <c r="G19" s="267"/>
      <c r="H19" s="267"/>
      <c r="I19" s="267"/>
    </row>
    <row r="20" spans="1:9" ht="19.5" customHeight="1">
      <c r="A20" s="26"/>
      <c r="B20" s="25"/>
      <c r="C20" s="25"/>
      <c r="D20" s="25"/>
      <c r="E20" s="25"/>
      <c r="F20" s="25"/>
      <c r="G20" s="25"/>
      <c r="H20" s="25"/>
      <c r="I20" s="25"/>
    </row>
    <row r="21" spans="1:9" s="157" customFormat="1" ht="27.75" customHeight="1">
      <c r="A21" s="271" t="s">
        <v>113</v>
      </c>
      <c r="B21" s="271"/>
      <c r="C21" s="271"/>
      <c r="D21" s="271"/>
      <c r="E21" s="271"/>
      <c r="F21" s="271"/>
      <c r="G21" s="271"/>
      <c r="H21" s="271"/>
      <c r="I21" s="271"/>
    </row>
    <row r="22" spans="1:9" ht="18.75" customHeight="1">
      <c r="A22" s="27" t="s">
        <v>178</v>
      </c>
      <c r="B22" s="25"/>
      <c r="C22" s="25"/>
      <c r="D22" s="25"/>
      <c r="E22" s="25"/>
      <c r="F22" s="25"/>
      <c r="G22" s="25"/>
      <c r="H22" s="25"/>
      <c r="I22" s="25"/>
    </row>
    <row r="23" spans="1:9" ht="61.5" customHeight="1">
      <c r="A23" s="264" t="s">
        <v>241</v>
      </c>
      <c r="B23" s="264"/>
      <c r="C23" s="264"/>
      <c r="D23" s="264"/>
      <c r="E23" s="264"/>
      <c r="F23" s="264"/>
      <c r="G23" s="264"/>
      <c r="H23" s="264"/>
      <c r="I23" s="264"/>
    </row>
    <row r="24" spans="1:9" ht="31.5" customHeight="1">
      <c r="A24" s="267" t="s">
        <v>295</v>
      </c>
      <c r="B24" s="267"/>
      <c r="C24" s="267"/>
      <c r="D24" s="267"/>
      <c r="E24" s="267"/>
      <c r="F24" s="267"/>
      <c r="G24" s="267"/>
      <c r="H24" s="267"/>
      <c r="I24" s="267"/>
    </row>
    <row r="25" spans="1:9" ht="19.5" customHeight="1">
      <c r="A25" s="24"/>
      <c r="B25" s="25"/>
      <c r="C25" s="25"/>
      <c r="D25" s="25"/>
      <c r="E25" s="25"/>
      <c r="F25" s="25"/>
      <c r="G25" s="25"/>
      <c r="H25" s="25"/>
      <c r="I25" s="25"/>
    </row>
    <row r="26" spans="1:9" s="157" customFormat="1" ht="31.5" customHeight="1">
      <c r="A26" s="275" t="s">
        <v>346</v>
      </c>
      <c r="B26" s="275"/>
      <c r="C26" s="275"/>
      <c r="D26" s="275"/>
      <c r="E26" s="275"/>
      <c r="F26" s="275"/>
      <c r="G26" s="275"/>
      <c r="H26" s="275"/>
      <c r="I26" s="275"/>
    </row>
    <row r="27" spans="1:9" ht="15.75" customHeight="1">
      <c r="A27" s="27" t="s">
        <v>180</v>
      </c>
      <c r="B27" s="25"/>
      <c r="C27" s="25"/>
      <c r="D27" s="25"/>
      <c r="E27" s="25"/>
      <c r="F27" s="25"/>
      <c r="G27" s="25"/>
      <c r="H27" s="25"/>
      <c r="I27" s="25"/>
    </row>
    <row r="28" spans="1:9" ht="27.75" customHeight="1">
      <c r="A28" s="270" t="s">
        <v>311</v>
      </c>
      <c r="B28" s="270"/>
      <c r="C28" s="270"/>
      <c r="D28" s="270"/>
      <c r="E28" s="270"/>
      <c r="F28" s="270"/>
      <c r="G28" s="270"/>
      <c r="H28" s="270"/>
      <c r="I28" s="270"/>
    </row>
    <row r="29" spans="1:9" ht="17.25" customHeight="1">
      <c r="A29" s="27" t="s">
        <v>179</v>
      </c>
      <c r="B29" s="25"/>
      <c r="C29" s="25"/>
      <c r="D29" s="25"/>
      <c r="E29" s="25"/>
      <c r="F29" s="25"/>
      <c r="G29" s="25"/>
      <c r="H29" s="25"/>
      <c r="I29" s="25"/>
    </row>
    <row r="30" spans="1:9" ht="44.25" customHeight="1">
      <c r="A30" s="264" t="s">
        <v>181</v>
      </c>
      <c r="B30" s="264"/>
      <c r="C30" s="264"/>
      <c r="D30" s="264"/>
      <c r="E30" s="264"/>
      <c r="F30" s="264"/>
      <c r="G30" s="264"/>
      <c r="H30" s="264"/>
      <c r="I30" s="264"/>
    </row>
    <row r="31" spans="1:9" ht="19.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s="157" customFormat="1" ht="17.25" customHeight="1">
      <c r="A32" s="271" t="s">
        <v>63</v>
      </c>
      <c r="B32" s="271"/>
      <c r="C32" s="271"/>
      <c r="D32" s="271"/>
      <c r="E32" s="271"/>
      <c r="F32" s="271"/>
      <c r="G32" s="271"/>
      <c r="H32" s="271"/>
      <c r="I32" s="271"/>
    </row>
    <row r="33" spans="1:10" ht="60.75" customHeight="1">
      <c r="A33" s="267" t="s">
        <v>312</v>
      </c>
      <c r="B33" s="267"/>
      <c r="C33" s="267"/>
      <c r="D33" s="267"/>
      <c r="E33" s="267"/>
      <c r="F33" s="267"/>
      <c r="G33" s="267"/>
      <c r="H33" s="267"/>
      <c r="I33" s="267"/>
    </row>
    <row r="34" spans="1:10" ht="14.25" customHeight="1">
      <c r="A34" s="24" t="s">
        <v>64</v>
      </c>
      <c r="B34" s="25"/>
      <c r="C34" s="25"/>
      <c r="D34" s="28"/>
      <c r="E34" s="25"/>
      <c r="F34" s="25"/>
      <c r="G34" s="25"/>
      <c r="H34" s="25"/>
      <c r="I34" s="25"/>
    </row>
    <row r="35" spans="1:10" ht="45.75" customHeight="1">
      <c r="A35" s="272" t="s">
        <v>313</v>
      </c>
      <c r="B35" s="272"/>
      <c r="C35" s="272"/>
      <c r="D35" s="272"/>
      <c r="E35" s="272"/>
      <c r="F35" s="272"/>
      <c r="G35" s="272"/>
      <c r="H35" s="272"/>
      <c r="I35" s="272"/>
    </row>
    <row r="36" spans="1:10" ht="48.75" customHeight="1">
      <c r="A36" s="139"/>
      <c r="B36" s="139"/>
      <c r="C36" s="139"/>
      <c r="D36" s="139"/>
      <c r="E36" s="139"/>
      <c r="F36" s="139"/>
      <c r="G36" s="139"/>
      <c r="H36" s="139"/>
      <c r="I36" s="139"/>
    </row>
    <row r="37" spans="1:10" ht="48.75" customHeight="1">
      <c r="A37" s="139"/>
      <c r="B37" s="139"/>
      <c r="C37" s="139"/>
      <c r="D37" s="139"/>
      <c r="E37" s="139"/>
      <c r="F37" s="139"/>
      <c r="G37" s="139"/>
      <c r="H37" s="139"/>
      <c r="I37" s="139"/>
    </row>
    <row r="38" spans="1:10" ht="19.5" customHeight="1">
      <c r="A38" s="29"/>
      <c r="B38" s="25"/>
      <c r="C38" s="25"/>
      <c r="D38" s="25"/>
      <c r="E38" s="25"/>
      <c r="F38" s="25"/>
      <c r="G38" s="25"/>
      <c r="H38" s="25"/>
      <c r="I38" s="25"/>
    </row>
    <row r="39" spans="1:10" ht="15.75">
      <c r="A39" s="269" t="s">
        <v>65</v>
      </c>
      <c r="B39" s="269"/>
      <c r="C39" s="269"/>
      <c r="D39" s="269"/>
      <c r="E39" s="269"/>
      <c r="F39" s="269"/>
      <c r="G39" s="269"/>
      <c r="H39" s="269"/>
      <c r="I39" s="269"/>
    </row>
    <row r="40" spans="1:10" ht="19.5" customHeight="1">
      <c r="A40" s="27"/>
      <c r="B40" s="25"/>
      <c r="C40" s="25"/>
      <c r="D40" s="25"/>
      <c r="E40" s="25"/>
      <c r="F40" s="25"/>
      <c r="G40" s="25"/>
      <c r="H40" s="25"/>
      <c r="I40" s="25"/>
    </row>
    <row r="41" spans="1:10" ht="18" customHeight="1">
      <c r="A41" s="264" t="s">
        <v>328</v>
      </c>
      <c r="B41" s="264"/>
      <c r="C41" s="264"/>
      <c r="D41" s="264"/>
      <c r="E41" s="264"/>
      <c r="F41" s="264"/>
      <c r="G41" s="264"/>
      <c r="H41" s="264"/>
      <c r="I41" s="264"/>
    </row>
    <row r="42" spans="1:10" ht="17.25" customHeight="1">
      <c r="A42" s="264" t="s">
        <v>329</v>
      </c>
      <c r="B42" s="264"/>
      <c r="C42" s="264"/>
      <c r="D42" s="264"/>
      <c r="E42" s="264"/>
      <c r="F42" s="264"/>
      <c r="G42" s="264"/>
      <c r="H42" s="264"/>
      <c r="I42" s="264"/>
    </row>
    <row r="43" spans="1:10" ht="17.25" customHeight="1">
      <c r="A43" s="264" t="s">
        <v>330</v>
      </c>
      <c r="B43" s="264"/>
      <c r="C43" s="264"/>
      <c r="D43" s="264"/>
      <c r="E43" s="264"/>
      <c r="F43" s="264"/>
      <c r="G43" s="264"/>
      <c r="H43" s="264"/>
      <c r="I43" s="264"/>
      <c r="J43" s="21"/>
    </row>
    <row r="44" spans="1:10" ht="17.25" customHeight="1">
      <c r="A44" s="264" t="s">
        <v>331</v>
      </c>
      <c r="B44" s="264"/>
      <c r="C44" s="264"/>
      <c r="D44" s="264"/>
      <c r="E44" s="264"/>
      <c r="F44" s="264"/>
      <c r="G44" s="264"/>
      <c r="H44" s="264"/>
      <c r="I44" s="264"/>
    </row>
    <row r="45" spans="1:10" ht="19.5" customHeight="1">
      <c r="A45" s="26"/>
      <c r="B45" s="25"/>
      <c r="C45" s="25"/>
      <c r="D45" s="25"/>
      <c r="E45" s="25"/>
      <c r="F45" s="25"/>
      <c r="G45" s="25"/>
      <c r="H45" s="25"/>
      <c r="I45" s="25"/>
    </row>
    <row r="46" spans="1:10" s="157" customFormat="1" ht="15.75">
      <c r="A46" s="158" t="s">
        <v>116</v>
      </c>
      <c r="B46" s="159"/>
      <c r="C46" s="159"/>
      <c r="D46" s="159"/>
      <c r="E46" s="159"/>
      <c r="F46" s="159"/>
      <c r="G46" s="159"/>
      <c r="H46" s="159"/>
      <c r="I46" s="159"/>
    </row>
    <row r="47" spans="1:10" ht="45.75" customHeight="1">
      <c r="A47" s="267" t="s">
        <v>332</v>
      </c>
      <c r="B47" s="267"/>
      <c r="C47" s="267"/>
      <c r="D47" s="267"/>
      <c r="E47" s="267"/>
      <c r="F47" s="267"/>
      <c r="G47" s="267"/>
      <c r="H47" s="267"/>
      <c r="I47" s="267"/>
    </row>
    <row r="48" spans="1:10" ht="29.25" customHeight="1">
      <c r="A48" s="264" t="s">
        <v>315</v>
      </c>
      <c r="B48" s="264"/>
      <c r="C48" s="264"/>
      <c r="D48" s="264"/>
      <c r="E48" s="264"/>
      <c r="F48" s="264"/>
      <c r="G48" s="264"/>
      <c r="H48" s="264"/>
      <c r="I48" s="264"/>
    </row>
    <row r="49" spans="1:9" ht="43.5" customHeight="1">
      <c r="A49" s="264" t="s">
        <v>242</v>
      </c>
      <c r="B49" s="264"/>
      <c r="C49" s="264"/>
      <c r="D49" s="264"/>
      <c r="E49" s="264"/>
      <c r="F49" s="264"/>
      <c r="G49" s="264"/>
      <c r="H49" s="264"/>
      <c r="I49" s="264"/>
    </row>
    <row r="50" spans="1:9" ht="30" customHeight="1">
      <c r="A50" s="264" t="s">
        <v>316</v>
      </c>
      <c r="B50" s="264"/>
      <c r="C50" s="264"/>
      <c r="D50" s="264"/>
      <c r="E50" s="264"/>
      <c r="F50" s="264"/>
      <c r="G50" s="264"/>
      <c r="H50" s="264"/>
      <c r="I50" s="264"/>
    </row>
    <row r="51" spans="1:9" ht="90.75" customHeight="1">
      <c r="A51" s="267" t="s">
        <v>296</v>
      </c>
      <c r="B51" s="267"/>
      <c r="C51" s="267"/>
      <c r="D51" s="267"/>
      <c r="E51" s="267"/>
      <c r="F51" s="267"/>
      <c r="G51" s="267"/>
      <c r="H51" s="267"/>
      <c r="I51" s="267"/>
    </row>
    <row r="52" spans="1:9" ht="19.5" customHeight="1">
      <c r="A52" s="41"/>
      <c r="B52" s="41"/>
      <c r="C52" s="41"/>
      <c r="D52" s="41"/>
      <c r="E52" s="41"/>
      <c r="F52" s="41"/>
      <c r="G52" s="41"/>
      <c r="H52" s="41"/>
      <c r="I52" s="41"/>
    </row>
    <row r="53" spans="1:9" s="157" customFormat="1" ht="20.25" customHeight="1">
      <c r="A53" s="158" t="s">
        <v>117</v>
      </c>
      <c r="B53" s="159"/>
      <c r="C53" s="159"/>
      <c r="D53" s="159"/>
      <c r="E53" s="159"/>
      <c r="F53" s="159"/>
      <c r="G53" s="159"/>
      <c r="H53" s="159"/>
      <c r="I53" s="159"/>
    </row>
    <row r="54" spans="1:9" ht="15" customHeight="1">
      <c r="A54" s="27" t="s">
        <v>297</v>
      </c>
      <c r="B54" s="25"/>
      <c r="C54" s="25"/>
      <c r="D54" s="25"/>
      <c r="E54" s="25"/>
      <c r="F54" s="25"/>
      <c r="G54" s="25"/>
      <c r="H54" s="25"/>
      <c r="I54" s="25"/>
    </row>
    <row r="55" spans="1:9" ht="28.5" customHeight="1">
      <c r="A55" s="265" t="s">
        <v>333</v>
      </c>
      <c r="B55" s="265"/>
      <c r="C55" s="265"/>
      <c r="D55" s="265"/>
      <c r="E55" s="265"/>
      <c r="F55" s="265"/>
      <c r="G55" s="265"/>
      <c r="H55" s="265"/>
      <c r="I55" s="265"/>
    </row>
    <row r="56" spans="1:9" ht="29.25" customHeight="1">
      <c r="A56" s="264" t="s">
        <v>317</v>
      </c>
      <c r="B56" s="264"/>
      <c r="C56" s="264"/>
      <c r="D56" s="264"/>
      <c r="E56" s="264"/>
      <c r="F56" s="264"/>
      <c r="G56" s="264"/>
      <c r="H56" s="264"/>
      <c r="I56" s="264"/>
    </row>
    <row r="57" spans="1:9" ht="31.5" customHeight="1">
      <c r="A57" s="264" t="s">
        <v>334</v>
      </c>
      <c r="B57" s="264"/>
      <c r="C57" s="264"/>
      <c r="D57" s="264"/>
      <c r="E57" s="264"/>
      <c r="F57" s="264"/>
      <c r="G57" s="264"/>
      <c r="H57" s="264"/>
      <c r="I57" s="264"/>
    </row>
    <row r="58" spans="1:9" ht="30" customHeight="1">
      <c r="A58" s="264" t="s">
        <v>182</v>
      </c>
      <c r="B58" s="264"/>
      <c r="C58" s="264"/>
      <c r="D58" s="264"/>
      <c r="E58" s="264"/>
      <c r="F58" s="264"/>
      <c r="G58" s="264"/>
      <c r="H58" s="264"/>
      <c r="I58" s="264"/>
    </row>
    <row r="59" spans="1:9" ht="29.25" customHeight="1">
      <c r="A59" s="264" t="s">
        <v>121</v>
      </c>
      <c r="B59" s="264"/>
      <c r="C59" s="264"/>
      <c r="D59" s="264"/>
      <c r="E59" s="264"/>
      <c r="F59" s="264"/>
      <c r="G59" s="264"/>
      <c r="H59" s="264"/>
      <c r="I59" s="264"/>
    </row>
    <row r="60" spans="1:9" ht="30" customHeight="1">
      <c r="A60" s="267" t="s">
        <v>298</v>
      </c>
      <c r="B60" s="267"/>
      <c r="C60" s="267"/>
      <c r="D60" s="267"/>
      <c r="E60" s="267"/>
      <c r="F60" s="267"/>
      <c r="G60" s="267"/>
      <c r="H60" s="267"/>
      <c r="I60" s="267"/>
    </row>
    <row r="61" spans="1:9" ht="18" customHeight="1">
      <c r="A61" s="27" t="s">
        <v>299</v>
      </c>
      <c r="B61" s="25"/>
      <c r="C61" s="25"/>
      <c r="D61" s="25"/>
      <c r="E61" s="25"/>
      <c r="F61" s="25"/>
      <c r="G61" s="25"/>
      <c r="H61" s="25"/>
      <c r="I61" s="25"/>
    </row>
    <row r="62" spans="1:9">
      <c r="A62" s="27" t="s">
        <v>66</v>
      </c>
      <c r="B62" s="25"/>
      <c r="C62" s="25"/>
      <c r="D62" s="25"/>
      <c r="E62" s="25"/>
      <c r="F62" s="25"/>
      <c r="G62" s="25"/>
      <c r="H62" s="25"/>
      <c r="I62" s="25"/>
    </row>
    <row r="63" spans="1:9" ht="44.25" customHeight="1">
      <c r="A63" s="264" t="s">
        <v>183</v>
      </c>
      <c r="B63" s="264"/>
      <c r="C63" s="264"/>
      <c r="D63" s="264"/>
      <c r="E63" s="264"/>
      <c r="F63" s="264"/>
      <c r="G63" s="264"/>
      <c r="H63" s="264"/>
      <c r="I63" s="264"/>
    </row>
    <row r="64" spans="1:9" ht="46.5" customHeight="1">
      <c r="A64" s="264" t="s">
        <v>318</v>
      </c>
      <c r="B64" s="264"/>
      <c r="C64" s="264"/>
      <c r="D64" s="264"/>
      <c r="E64" s="264"/>
      <c r="F64" s="264"/>
      <c r="G64" s="264"/>
      <c r="H64" s="264"/>
      <c r="I64" s="264"/>
    </row>
    <row r="65" spans="1:9" ht="15.75" customHeight="1">
      <c r="A65" s="264" t="s">
        <v>184</v>
      </c>
      <c r="B65" s="264"/>
      <c r="C65" s="264"/>
      <c r="D65" s="264"/>
      <c r="E65" s="264"/>
      <c r="F65" s="264"/>
      <c r="G65" s="264"/>
      <c r="H65" s="264"/>
      <c r="I65" s="264"/>
    </row>
    <row r="66" spans="1:9" ht="19.5" customHeight="1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7.25" customHeight="1">
      <c r="A67" s="30" t="s">
        <v>67</v>
      </c>
      <c r="B67" s="25"/>
      <c r="C67" s="25"/>
      <c r="D67" s="25"/>
      <c r="E67" s="25"/>
      <c r="F67" s="25"/>
      <c r="G67" s="25"/>
      <c r="H67" s="25"/>
      <c r="I67" s="25"/>
    </row>
    <row r="68" spans="1:9" ht="46.5" customHeight="1">
      <c r="A68" s="264" t="s">
        <v>319</v>
      </c>
      <c r="B68" s="264"/>
      <c r="C68" s="264"/>
      <c r="D68" s="264"/>
      <c r="E68" s="264"/>
      <c r="F68" s="264"/>
      <c r="G68" s="264"/>
      <c r="H68" s="264"/>
      <c r="I68" s="264"/>
    </row>
    <row r="69" spans="1:9" ht="30.75" customHeight="1">
      <c r="A69" s="264" t="s">
        <v>202</v>
      </c>
      <c r="B69" s="264"/>
      <c r="C69" s="264"/>
      <c r="D69" s="264"/>
      <c r="E69" s="264"/>
      <c r="F69" s="264"/>
      <c r="G69" s="264"/>
      <c r="H69" s="264"/>
      <c r="I69" s="264"/>
    </row>
    <row r="70" spans="1:9" ht="47.25" customHeight="1">
      <c r="A70" s="264" t="s">
        <v>320</v>
      </c>
      <c r="B70" s="264"/>
      <c r="C70" s="264"/>
      <c r="D70" s="264"/>
      <c r="E70" s="264"/>
      <c r="F70" s="264"/>
      <c r="G70" s="264"/>
      <c r="H70" s="264"/>
      <c r="I70" s="264"/>
    </row>
    <row r="71" spans="1:9" ht="36.75" customHeight="1">
      <c r="A71" s="264" t="s">
        <v>359</v>
      </c>
      <c r="B71" s="264"/>
      <c r="C71" s="264"/>
      <c r="D71" s="264"/>
      <c r="E71" s="264"/>
      <c r="F71" s="264"/>
      <c r="G71" s="264"/>
      <c r="H71" s="264"/>
      <c r="I71" s="264"/>
    </row>
    <row r="72" spans="1:9" ht="30" customHeight="1">
      <c r="A72" s="264" t="s">
        <v>188</v>
      </c>
      <c r="B72" s="264"/>
      <c r="C72" s="264"/>
      <c r="D72" s="264"/>
      <c r="E72" s="264"/>
      <c r="F72" s="264"/>
      <c r="G72" s="264"/>
      <c r="H72" s="264"/>
      <c r="I72" s="264"/>
    </row>
    <row r="73" spans="1:9" ht="30.75" customHeight="1">
      <c r="A73" s="264" t="s">
        <v>185</v>
      </c>
      <c r="B73" s="264"/>
      <c r="C73" s="264"/>
      <c r="D73" s="264"/>
      <c r="E73" s="264"/>
      <c r="F73" s="264"/>
      <c r="G73" s="264"/>
      <c r="H73" s="264"/>
      <c r="I73" s="264"/>
    </row>
    <row r="74" spans="1:9" ht="30.75" customHeight="1">
      <c r="A74" s="264" t="s">
        <v>203</v>
      </c>
      <c r="B74" s="264"/>
      <c r="C74" s="264"/>
      <c r="D74" s="264"/>
      <c r="E74" s="264"/>
      <c r="F74" s="264"/>
      <c r="G74" s="264"/>
      <c r="H74" s="264"/>
      <c r="I74" s="264"/>
    </row>
    <row r="75" spans="1:9" ht="15.75" customHeight="1">
      <c r="A75" s="264" t="s">
        <v>186</v>
      </c>
      <c r="B75" s="264"/>
      <c r="C75" s="264"/>
      <c r="D75" s="264"/>
      <c r="E75" s="264"/>
      <c r="F75" s="264"/>
      <c r="G75" s="264"/>
      <c r="H75" s="264"/>
      <c r="I75" s="264"/>
    </row>
    <row r="76" spans="1:9" ht="30.75" customHeight="1">
      <c r="A76" s="264" t="s">
        <v>187</v>
      </c>
      <c r="B76" s="264"/>
      <c r="C76" s="264"/>
      <c r="D76" s="264"/>
      <c r="E76" s="264"/>
      <c r="F76" s="264"/>
      <c r="G76" s="264"/>
      <c r="H76" s="264"/>
      <c r="I76" s="264"/>
    </row>
    <row r="77" spans="1:9" ht="19.5" customHeight="1">
      <c r="A77" s="23"/>
      <c r="B77" s="23"/>
      <c r="C77" s="23"/>
      <c r="D77" s="23"/>
      <c r="E77" s="23"/>
      <c r="F77" s="23"/>
      <c r="G77" s="23"/>
      <c r="H77" s="23"/>
      <c r="I77" s="23"/>
    </row>
    <row r="78" spans="1:9" s="157" customFormat="1" ht="15.75">
      <c r="A78" s="158" t="s">
        <v>189</v>
      </c>
      <c r="B78" s="159"/>
      <c r="C78" s="159"/>
      <c r="D78" s="159"/>
      <c r="E78" s="159"/>
      <c r="F78" s="159"/>
      <c r="G78" s="159"/>
      <c r="H78" s="159"/>
      <c r="I78" s="159"/>
    </row>
    <row r="79" spans="1:9" ht="18" customHeight="1">
      <c r="A79" s="265" t="s">
        <v>321</v>
      </c>
      <c r="B79" s="265"/>
      <c r="C79" s="265"/>
      <c r="D79" s="265"/>
      <c r="E79" s="265"/>
      <c r="F79" s="265"/>
      <c r="G79" s="265"/>
      <c r="H79" s="265"/>
      <c r="I79" s="265"/>
    </row>
    <row r="80" spans="1:9" ht="60.75" customHeight="1">
      <c r="A80" s="264" t="s">
        <v>335</v>
      </c>
      <c r="B80" s="264"/>
      <c r="C80" s="264"/>
      <c r="D80" s="264"/>
      <c r="E80" s="264"/>
      <c r="F80" s="264"/>
      <c r="G80" s="264"/>
      <c r="H80" s="264"/>
      <c r="I80" s="264"/>
    </row>
    <row r="81" spans="1:9" ht="15" customHeight="1">
      <c r="A81" s="264" t="s">
        <v>190</v>
      </c>
      <c r="B81" s="264"/>
      <c r="C81" s="264"/>
      <c r="D81" s="264"/>
      <c r="E81" s="264"/>
      <c r="F81" s="264"/>
      <c r="G81" s="264"/>
      <c r="H81" s="264"/>
      <c r="I81" s="264"/>
    </row>
    <row r="82" spans="1:9" ht="16.5" customHeight="1">
      <c r="A82" s="264" t="s">
        <v>191</v>
      </c>
      <c r="B82" s="264"/>
      <c r="C82" s="264"/>
      <c r="D82" s="264"/>
      <c r="E82" s="264"/>
      <c r="F82" s="264"/>
      <c r="G82" s="264"/>
      <c r="H82" s="264"/>
      <c r="I82" s="264"/>
    </row>
    <row r="83" spans="1:9" ht="15" customHeight="1">
      <c r="A83" s="24" t="s">
        <v>322</v>
      </c>
      <c r="B83" s="25"/>
      <c r="C83" s="25"/>
      <c r="D83" s="25"/>
      <c r="E83" s="25"/>
      <c r="F83" s="25"/>
      <c r="G83" s="25"/>
      <c r="H83" s="25"/>
      <c r="I83" s="25"/>
    </row>
    <row r="84" spans="1:9" ht="30.75" customHeight="1">
      <c r="A84" s="264" t="s">
        <v>192</v>
      </c>
      <c r="B84" s="264"/>
      <c r="C84" s="264"/>
      <c r="D84" s="264"/>
      <c r="E84" s="264"/>
      <c r="F84" s="264"/>
      <c r="G84" s="264"/>
      <c r="H84" s="264"/>
      <c r="I84" s="264"/>
    </row>
    <row r="85" spans="1:9" ht="15.75" customHeight="1">
      <c r="A85" s="264" t="s">
        <v>323</v>
      </c>
      <c r="B85" s="264"/>
      <c r="C85" s="264"/>
      <c r="D85" s="264"/>
      <c r="E85" s="264"/>
      <c r="F85" s="264"/>
      <c r="G85" s="264"/>
      <c r="H85" s="264"/>
      <c r="I85" s="264"/>
    </row>
    <row r="86" spans="1:9" ht="16.5" customHeight="1">
      <c r="A86" s="264" t="s">
        <v>193</v>
      </c>
      <c r="B86" s="264"/>
      <c r="C86" s="264"/>
      <c r="D86" s="264"/>
      <c r="E86" s="264"/>
      <c r="F86" s="264"/>
      <c r="G86" s="264"/>
      <c r="H86" s="264"/>
      <c r="I86" s="264"/>
    </row>
    <row r="87" spans="1:9" ht="27.75" customHeight="1">
      <c r="A87" s="264" t="s">
        <v>194</v>
      </c>
      <c r="B87" s="264"/>
      <c r="C87" s="264"/>
      <c r="D87" s="264"/>
      <c r="E87" s="264"/>
      <c r="F87" s="264"/>
      <c r="G87" s="264"/>
      <c r="H87" s="264"/>
      <c r="I87" s="264"/>
    </row>
    <row r="88" spans="1:9" ht="19.5" customHeight="1">
      <c r="A88" s="23"/>
      <c r="B88" s="23"/>
      <c r="C88" s="23"/>
      <c r="D88" s="23"/>
      <c r="E88" s="23"/>
      <c r="F88" s="23"/>
      <c r="G88" s="23"/>
      <c r="H88" s="23"/>
      <c r="I88" s="23"/>
    </row>
    <row r="89" spans="1:9" s="157" customFormat="1" ht="15.75">
      <c r="A89" s="158" t="s">
        <v>89</v>
      </c>
      <c r="B89" s="159"/>
      <c r="C89" s="159"/>
      <c r="D89" s="159"/>
      <c r="E89" s="159"/>
      <c r="F89" s="159"/>
      <c r="G89" s="159"/>
      <c r="H89" s="159"/>
      <c r="I89" s="159"/>
    </row>
    <row r="90" spans="1:9" ht="15.75" customHeight="1">
      <c r="A90" s="264" t="s">
        <v>195</v>
      </c>
      <c r="B90" s="264"/>
      <c r="C90" s="264"/>
      <c r="D90" s="264"/>
      <c r="E90" s="264"/>
      <c r="F90" s="264"/>
      <c r="G90" s="264"/>
      <c r="H90" s="264"/>
      <c r="I90" s="264"/>
    </row>
    <row r="91" spans="1:9" ht="30.75" customHeight="1">
      <c r="A91" s="264" t="s">
        <v>196</v>
      </c>
      <c r="B91" s="264"/>
      <c r="C91" s="264"/>
      <c r="D91" s="264"/>
      <c r="E91" s="264"/>
      <c r="F91" s="264"/>
      <c r="G91" s="264"/>
      <c r="H91" s="264"/>
      <c r="I91" s="264"/>
    </row>
    <row r="92" spans="1:9" ht="15.75" customHeight="1">
      <c r="A92" s="264" t="s">
        <v>198</v>
      </c>
      <c r="B92" s="264"/>
      <c r="C92" s="264"/>
      <c r="D92" s="264"/>
      <c r="E92" s="264"/>
      <c r="F92" s="264"/>
      <c r="G92" s="264"/>
      <c r="H92" s="264"/>
      <c r="I92" s="264"/>
    </row>
    <row r="93" spans="1:9" ht="15.75" customHeight="1">
      <c r="A93" s="264" t="s">
        <v>122</v>
      </c>
      <c r="B93" s="264"/>
      <c r="C93" s="264"/>
      <c r="D93" s="264"/>
      <c r="E93" s="264"/>
      <c r="F93" s="264"/>
      <c r="G93" s="264"/>
      <c r="H93" s="264"/>
      <c r="I93" s="264"/>
    </row>
    <row r="94" spans="1:9" ht="15.75" customHeight="1">
      <c r="A94" s="264" t="s">
        <v>197</v>
      </c>
      <c r="B94" s="264"/>
      <c r="C94" s="264"/>
      <c r="D94" s="264"/>
      <c r="E94" s="264"/>
      <c r="F94" s="264"/>
      <c r="G94" s="264"/>
      <c r="H94" s="264"/>
      <c r="I94" s="264"/>
    </row>
    <row r="95" spans="1:9" ht="15.6" customHeight="1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6.5" customHeight="1">
      <c r="A96" s="266" t="s">
        <v>201</v>
      </c>
      <c r="B96" s="266"/>
      <c r="C96" s="266"/>
      <c r="D96" s="266"/>
      <c r="E96" s="266"/>
      <c r="F96" s="266"/>
      <c r="G96" s="266"/>
      <c r="H96" s="266"/>
      <c r="I96" s="22"/>
    </row>
    <row r="97" spans="1:9" ht="16.5" customHeight="1">
      <c r="A97" s="265" t="s">
        <v>204</v>
      </c>
      <c r="B97" s="265"/>
      <c r="C97" s="265"/>
      <c r="D97" s="265"/>
      <c r="E97" s="265"/>
      <c r="F97" s="265"/>
      <c r="G97" s="265"/>
      <c r="H97" s="265"/>
      <c r="I97" s="265"/>
    </row>
    <row r="98" spans="1:9" ht="29.25" customHeight="1">
      <c r="A98" s="267" t="s">
        <v>300</v>
      </c>
      <c r="B98" s="267"/>
      <c r="C98" s="267"/>
      <c r="D98" s="267"/>
      <c r="E98" s="267"/>
      <c r="F98" s="267"/>
      <c r="G98" s="267"/>
      <c r="H98" s="267"/>
      <c r="I98" s="267"/>
    </row>
    <row r="99" spans="1:9" ht="30" customHeight="1">
      <c r="A99" s="264" t="s">
        <v>324</v>
      </c>
      <c r="B99" s="264"/>
      <c r="C99" s="264"/>
      <c r="D99" s="264"/>
      <c r="E99" s="264"/>
      <c r="F99" s="264"/>
      <c r="G99" s="264"/>
      <c r="H99" s="264"/>
      <c r="I99" s="264"/>
    </row>
    <row r="100" spans="1:9" ht="14.25" customHeight="1">
      <c r="A100" s="264" t="s">
        <v>199</v>
      </c>
      <c r="B100" s="264"/>
      <c r="C100" s="264"/>
      <c r="D100" s="264"/>
      <c r="E100" s="264"/>
      <c r="F100" s="264"/>
      <c r="G100" s="264"/>
      <c r="H100" s="264"/>
      <c r="I100" s="264"/>
    </row>
    <row r="101" spans="1:9" ht="14.25" customHeight="1">
      <c r="A101" s="264" t="s">
        <v>240</v>
      </c>
      <c r="B101" s="264"/>
      <c r="C101" s="264"/>
      <c r="D101" s="264"/>
      <c r="E101" s="264"/>
      <c r="F101" s="264"/>
      <c r="G101" s="264"/>
      <c r="H101" s="264"/>
      <c r="I101" s="264"/>
    </row>
    <row r="102" spans="1:9">
      <c r="A102" s="22" t="s">
        <v>301</v>
      </c>
      <c r="B102" s="31"/>
      <c r="C102" s="31"/>
      <c r="D102" s="31"/>
      <c r="E102" s="25"/>
      <c r="F102" s="25"/>
      <c r="G102" s="25"/>
      <c r="H102" s="25"/>
      <c r="I102" s="25"/>
    </row>
    <row r="103" spans="1:9" ht="31.5" customHeight="1">
      <c r="A103" s="264" t="s">
        <v>200</v>
      </c>
      <c r="B103" s="264"/>
      <c r="C103" s="264"/>
      <c r="D103" s="264"/>
      <c r="E103" s="264"/>
      <c r="F103" s="264"/>
      <c r="G103" s="264"/>
      <c r="H103" s="264"/>
      <c r="I103" s="264"/>
    </row>
    <row r="104" spans="1:9" ht="16.5" customHeight="1">
      <c r="A104" s="264" t="s">
        <v>347</v>
      </c>
      <c r="B104" s="264"/>
      <c r="C104" s="264"/>
      <c r="D104" s="264"/>
      <c r="E104" s="264"/>
      <c r="F104" s="264"/>
      <c r="G104" s="264"/>
      <c r="H104" s="264"/>
      <c r="I104" s="264"/>
    </row>
    <row r="105" spans="1:9" ht="16.149999999999999" customHeight="1">
      <c r="A105" s="264" t="s">
        <v>302</v>
      </c>
      <c r="B105" s="264"/>
      <c r="C105" s="264"/>
      <c r="D105" s="264"/>
      <c r="E105" s="264"/>
      <c r="F105" s="264"/>
      <c r="G105" s="264"/>
      <c r="H105" s="264"/>
      <c r="I105" s="23"/>
    </row>
    <row r="106" spans="1:9" ht="18" customHeight="1">
      <c r="A106" s="265" t="s">
        <v>205</v>
      </c>
      <c r="B106" s="265"/>
      <c r="C106" s="265"/>
      <c r="D106" s="265"/>
      <c r="E106" s="265"/>
      <c r="F106" s="265"/>
      <c r="G106" s="265"/>
      <c r="H106" s="265"/>
      <c r="I106" s="265"/>
    </row>
    <row r="107" spans="1:9" ht="47.25" customHeight="1">
      <c r="A107" s="267" t="s">
        <v>303</v>
      </c>
      <c r="B107" s="267"/>
      <c r="C107" s="267"/>
      <c r="D107" s="267"/>
      <c r="E107" s="267"/>
      <c r="F107" s="267"/>
      <c r="G107" s="267"/>
      <c r="H107" s="267"/>
      <c r="I107" s="267"/>
    </row>
    <row r="108" spans="1:9" ht="32.25" customHeight="1">
      <c r="A108" s="267" t="s">
        <v>336</v>
      </c>
      <c r="B108" s="267"/>
      <c r="C108" s="267"/>
      <c r="D108" s="267"/>
      <c r="E108" s="267"/>
      <c r="F108" s="267"/>
      <c r="G108" s="267"/>
      <c r="H108" s="267"/>
      <c r="I108" s="267"/>
    </row>
    <row r="109" spans="1:9" ht="19.5" customHeight="1">
      <c r="A109" s="24"/>
      <c r="B109" s="25"/>
      <c r="C109" s="25"/>
      <c r="D109" s="25"/>
      <c r="E109" s="25"/>
      <c r="F109" s="25"/>
      <c r="G109" s="25"/>
      <c r="H109" s="25"/>
      <c r="I109" s="25"/>
    </row>
    <row r="110" spans="1:9" s="157" customFormat="1" ht="15.75">
      <c r="A110" s="158" t="s">
        <v>118</v>
      </c>
      <c r="B110" s="159"/>
      <c r="C110" s="159"/>
      <c r="D110" s="159"/>
      <c r="E110" s="159"/>
      <c r="F110" s="159"/>
      <c r="G110" s="159"/>
      <c r="H110" s="159"/>
      <c r="I110" s="159"/>
    </row>
    <row r="111" spans="1:9" ht="33" customHeight="1">
      <c r="A111" s="267" t="s">
        <v>337</v>
      </c>
      <c r="B111" s="267"/>
      <c r="C111" s="267"/>
      <c r="D111" s="267"/>
      <c r="E111" s="267"/>
      <c r="F111" s="267"/>
      <c r="G111" s="267"/>
      <c r="H111" s="267"/>
      <c r="I111" s="267"/>
    </row>
    <row r="112" spans="1:9" ht="33" customHeight="1">
      <c r="A112" s="41"/>
      <c r="B112" s="41"/>
      <c r="C112" s="41"/>
      <c r="D112" s="41"/>
      <c r="E112" s="41"/>
      <c r="F112" s="41"/>
      <c r="G112" s="41"/>
      <c r="H112" s="41"/>
      <c r="I112" s="41"/>
    </row>
    <row r="113" spans="1:13" ht="67.5" customHeight="1">
      <c r="A113" s="24"/>
      <c r="B113" s="25"/>
      <c r="C113" s="25"/>
      <c r="D113" s="25"/>
      <c r="E113" s="25"/>
      <c r="F113" s="25"/>
      <c r="G113" s="25"/>
      <c r="H113" s="25"/>
      <c r="I113" s="25"/>
    </row>
    <row r="114" spans="1:13" ht="33" customHeight="1">
      <c r="A114" s="24"/>
      <c r="B114" s="25"/>
      <c r="C114" s="25"/>
      <c r="D114" s="25"/>
      <c r="E114" s="25"/>
      <c r="F114" s="25"/>
      <c r="G114" s="25"/>
      <c r="H114" s="25"/>
      <c r="I114" s="25"/>
    </row>
    <row r="115" spans="1:13" s="157" customFormat="1" ht="15.75">
      <c r="A115" s="158" t="s">
        <v>114</v>
      </c>
      <c r="B115" s="159"/>
      <c r="C115" s="159"/>
      <c r="D115" s="159"/>
      <c r="E115" s="159"/>
      <c r="F115" s="159"/>
      <c r="G115" s="159"/>
      <c r="H115" s="159"/>
      <c r="I115" s="159"/>
    </row>
    <row r="116" spans="1:13" ht="16.5" customHeight="1">
      <c r="A116" s="264" t="s">
        <v>304</v>
      </c>
      <c r="B116" s="264"/>
      <c r="C116" s="264"/>
      <c r="D116" s="264"/>
      <c r="E116" s="264"/>
      <c r="F116" s="264"/>
      <c r="G116" s="264"/>
      <c r="H116" s="264"/>
      <c r="I116" s="264"/>
    </row>
    <row r="117" spans="1:13" ht="43.5" customHeight="1">
      <c r="A117" s="267" t="s">
        <v>338</v>
      </c>
      <c r="B117" s="267"/>
      <c r="C117" s="267"/>
      <c r="D117" s="267"/>
      <c r="E117" s="267"/>
      <c r="F117" s="267"/>
      <c r="G117" s="267"/>
      <c r="H117" s="267"/>
      <c r="I117" s="267"/>
    </row>
    <row r="118" spans="1:13" ht="30.75" customHeight="1">
      <c r="A118" s="268" t="s">
        <v>339</v>
      </c>
      <c r="B118" s="268"/>
      <c r="C118" s="268"/>
      <c r="D118" s="268"/>
      <c r="E118" s="268"/>
      <c r="F118" s="268"/>
      <c r="G118" s="268"/>
      <c r="H118" s="268"/>
      <c r="I118" s="268"/>
    </row>
    <row r="119" spans="1:13" ht="17.25" customHeight="1">
      <c r="A119" s="268" t="s">
        <v>305</v>
      </c>
      <c r="B119" s="268"/>
      <c r="C119" s="268"/>
      <c r="D119" s="268"/>
      <c r="E119" s="268"/>
      <c r="F119" s="268"/>
      <c r="G119" s="268"/>
      <c r="H119" s="268"/>
      <c r="I119" s="268"/>
    </row>
    <row r="120" spans="1:13" ht="19.5" customHeight="1">
      <c r="A120" s="47"/>
      <c r="B120" s="47"/>
      <c r="C120" s="47"/>
      <c r="D120" s="47"/>
      <c r="E120" s="47"/>
      <c r="F120" s="47"/>
      <c r="G120" s="47"/>
      <c r="H120" s="47"/>
      <c r="I120" s="47"/>
    </row>
    <row r="121" spans="1:13" ht="18" customHeight="1">
      <c r="A121" s="267" t="s">
        <v>206</v>
      </c>
      <c r="B121" s="265"/>
      <c r="C121" s="265"/>
      <c r="D121" s="265"/>
      <c r="E121" s="265"/>
      <c r="F121" s="265"/>
      <c r="G121" s="265"/>
      <c r="H121" s="265"/>
      <c r="I121" s="265"/>
    </row>
    <row r="122" spans="1:13" ht="18" customHeight="1">
      <c r="A122" s="265" t="s">
        <v>207</v>
      </c>
      <c r="B122" s="265"/>
      <c r="C122" s="265"/>
      <c r="D122" s="265"/>
      <c r="E122" s="265"/>
      <c r="F122" s="265"/>
      <c r="G122" s="265"/>
      <c r="H122" s="265"/>
      <c r="I122" s="265"/>
      <c r="J122" s="21"/>
      <c r="K122" s="21"/>
      <c r="L122" s="21"/>
      <c r="M122" s="21"/>
    </row>
    <row r="123" spans="1:13" ht="18" customHeight="1">
      <c r="A123" s="265" t="s">
        <v>208</v>
      </c>
      <c r="B123" s="265"/>
      <c r="C123" s="265"/>
      <c r="D123" s="265"/>
      <c r="E123" s="265"/>
      <c r="F123" s="265"/>
      <c r="G123" s="265"/>
      <c r="H123" s="265"/>
      <c r="I123" s="265"/>
      <c r="J123" s="21"/>
      <c r="K123" s="21"/>
    </row>
    <row r="124" spans="1:13" ht="18" customHeight="1">
      <c r="A124" s="267" t="s">
        <v>68</v>
      </c>
      <c r="B124" s="267"/>
      <c r="C124" s="267"/>
      <c r="D124" s="267"/>
      <c r="E124" s="267"/>
      <c r="F124" s="267"/>
      <c r="G124" s="267"/>
      <c r="H124" s="267"/>
      <c r="I124" s="267"/>
    </row>
    <row r="125" spans="1:13" ht="18" customHeight="1">
      <c r="A125" s="264" t="s">
        <v>209</v>
      </c>
      <c r="B125" s="264"/>
      <c r="C125" s="264"/>
      <c r="D125" s="264"/>
      <c r="E125" s="264"/>
      <c r="F125" s="264"/>
      <c r="G125" s="264"/>
      <c r="H125" s="264"/>
      <c r="I125" s="264"/>
    </row>
    <row r="126" spans="1:13" ht="18" customHeight="1">
      <c r="A126" s="264" t="s">
        <v>88</v>
      </c>
      <c r="B126" s="264"/>
      <c r="C126" s="264"/>
      <c r="D126" s="264"/>
      <c r="E126" s="264"/>
      <c r="F126" s="264"/>
      <c r="G126" s="264"/>
      <c r="H126" s="264"/>
      <c r="I126" s="264"/>
    </row>
    <row r="127" spans="1:13" ht="18" customHeight="1">
      <c r="A127" s="264" t="s">
        <v>210</v>
      </c>
      <c r="B127" s="264"/>
      <c r="C127" s="264"/>
      <c r="D127" s="264"/>
      <c r="E127" s="264"/>
      <c r="F127" s="264"/>
      <c r="G127" s="264"/>
      <c r="H127" s="264"/>
      <c r="I127" s="264"/>
    </row>
    <row r="128" spans="1:13" ht="18" customHeight="1">
      <c r="A128" s="264" t="s">
        <v>119</v>
      </c>
      <c r="B128" s="264"/>
      <c r="C128" s="264"/>
      <c r="D128" s="264"/>
      <c r="E128" s="264"/>
      <c r="F128" s="264"/>
      <c r="G128" s="264"/>
      <c r="H128" s="264"/>
      <c r="I128" s="264"/>
    </row>
    <row r="129" spans="1:9" ht="19.5" customHeight="1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9.5" customHeight="1">
      <c r="A130" s="121" t="s">
        <v>348</v>
      </c>
      <c r="B130" s="121"/>
      <c r="C130" s="121"/>
      <c r="D130" s="121"/>
      <c r="E130" s="121"/>
      <c r="F130" s="121"/>
      <c r="G130" s="121"/>
      <c r="H130" s="121"/>
      <c r="I130" s="121"/>
    </row>
    <row r="131" spans="1:9" ht="19.5" customHeight="1">
      <c r="A131" s="260" t="s">
        <v>350</v>
      </c>
      <c r="B131" s="260"/>
      <c r="C131" s="260"/>
      <c r="D131" s="260"/>
      <c r="E131" s="260"/>
      <c r="F131" s="260"/>
      <c r="G131" s="260"/>
      <c r="H131" s="260"/>
      <c r="I131" s="260"/>
    </row>
    <row r="132" spans="1:9" ht="19.5" customHeight="1">
      <c r="A132" s="260" t="s">
        <v>349</v>
      </c>
      <c r="B132" s="260"/>
      <c r="C132" s="260"/>
      <c r="D132" s="260"/>
      <c r="E132" s="260"/>
      <c r="F132" s="260"/>
      <c r="G132" s="260"/>
      <c r="H132" s="260"/>
      <c r="I132" s="260"/>
    </row>
    <row r="133" spans="1:9" s="121" customFormat="1" ht="19.5" customHeight="1">
      <c r="A133" s="121" t="s">
        <v>351</v>
      </c>
    </row>
    <row r="134" spans="1:9" s="121" customFormat="1" ht="19.5" customHeight="1">
      <c r="A134" s="260" t="s">
        <v>352</v>
      </c>
      <c r="B134" s="260"/>
      <c r="C134" s="260"/>
      <c r="D134" s="260"/>
    </row>
    <row r="135" spans="1:9" s="121" customFormat="1" ht="19.5" customHeight="1">
      <c r="A135" s="260" t="s">
        <v>353</v>
      </c>
      <c r="B135" s="260"/>
      <c r="C135" s="260"/>
      <c r="D135" s="260"/>
    </row>
    <row r="136" spans="1:9" s="121" customFormat="1" ht="19.5" customHeight="1">
      <c r="A136" s="121" t="s">
        <v>354</v>
      </c>
    </row>
    <row r="137" spans="1:9" s="121" customFormat="1" ht="19.5" customHeight="1">
      <c r="A137" s="260" t="s">
        <v>355</v>
      </c>
      <c r="B137" s="260"/>
      <c r="C137" s="260"/>
      <c r="D137" s="260"/>
    </row>
    <row r="138" spans="1:9" s="121" customFormat="1" ht="19.5" customHeight="1">
      <c r="A138" s="260" t="s">
        <v>356</v>
      </c>
      <c r="B138" s="260"/>
      <c r="C138" s="260"/>
      <c r="D138" s="260"/>
    </row>
    <row r="139" spans="1:9" s="121" customFormat="1" ht="16.5" customHeight="1">
      <c r="A139" s="121" t="s">
        <v>357</v>
      </c>
    </row>
    <row r="140" spans="1:9" s="121" customFormat="1" ht="19.5" customHeight="1">
      <c r="A140" s="260" t="s">
        <v>358</v>
      </c>
      <c r="B140" s="260"/>
      <c r="C140" s="260"/>
      <c r="D140" s="260"/>
    </row>
  </sheetData>
  <mergeCells count="93">
    <mergeCell ref="A140:D140"/>
    <mergeCell ref="A137:D137"/>
    <mergeCell ref="A138:D138"/>
    <mergeCell ref="A131:I131"/>
    <mergeCell ref="A132:I132"/>
    <mergeCell ref="A134:D134"/>
    <mergeCell ref="A135:D135"/>
    <mergeCell ref="A116:I116"/>
    <mergeCell ref="A118:I118"/>
    <mergeCell ref="A1:I1"/>
    <mergeCell ref="A3:I3"/>
    <mergeCell ref="A6:I6"/>
    <mergeCell ref="A8:I8"/>
    <mergeCell ref="A32:I32"/>
    <mergeCell ref="A15:I15"/>
    <mergeCell ref="A16:I16"/>
    <mergeCell ref="A19:I19"/>
    <mergeCell ref="A14:I14"/>
    <mergeCell ref="A21:I21"/>
    <mergeCell ref="A30:I30"/>
    <mergeCell ref="A23:I23"/>
    <mergeCell ref="A24:I24"/>
    <mergeCell ref="A26:I26"/>
    <mergeCell ref="A28:I28"/>
    <mergeCell ref="A13:I13"/>
    <mergeCell ref="A44:I44"/>
    <mergeCell ref="A47:I47"/>
    <mergeCell ref="A48:I48"/>
    <mergeCell ref="A35:I35"/>
    <mergeCell ref="A17:I17"/>
    <mergeCell ref="A49:I49"/>
    <mergeCell ref="A33:I33"/>
    <mergeCell ref="A41:I41"/>
    <mergeCell ref="A42:I42"/>
    <mergeCell ref="A43:I43"/>
    <mergeCell ref="A39:I39"/>
    <mergeCell ref="A51:I51"/>
    <mergeCell ref="A55:I55"/>
    <mergeCell ref="A56:I56"/>
    <mergeCell ref="A57:I57"/>
    <mergeCell ref="A58:I58"/>
    <mergeCell ref="A59:I59"/>
    <mergeCell ref="A60:I60"/>
    <mergeCell ref="A63:I63"/>
    <mergeCell ref="A64:I64"/>
    <mergeCell ref="A68:I68"/>
    <mergeCell ref="A65:I65"/>
    <mergeCell ref="A70:I70"/>
    <mergeCell ref="A71:I71"/>
    <mergeCell ref="A72:I72"/>
    <mergeCell ref="A73:I73"/>
    <mergeCell ref="A75:I75"/>
    <mergeCell ref="A93:I93"/>
    <mergeCell ref="A100:I100"/>
    <mergeCell ref="A92:I92"/>
    <mergeCell ref="A101:I101"/>
    <mergeCell ref="A76:I76"/>
    <mergeCell ref="A79:I79"/>
    <mergeCell ref="A80:I80"/>
    <mergeCell ref="A81:I81"/>
    <mergeCell ref="A82:I82"/>
    <mergeCell ref="A99:I99"/>
    <mergeCell ref="A50:I50"/>
    <mergeCell ref="A126:I126"/>
    <mergeCell ref="A127:I127"/>
    <mergeCell ref="A128:I128"/>
    <mergeCell ref="A125:I125"/>
    <mergeCell ref="A119:I119"/>
    <mergeCell ref="A121:I121"/>
    <mergeCell ref="A122:I122"/>
    <mergeCell ref="A123:I123"/>
    <mergeCell ref="A124:I124"/>
    <mergeCell ref="A107:I107"/>
    <mergeCell ref="A108:I108"/>
    <mergeCell ref="A111:I111"/>
    <mergeCell ref="A117:I117"/>
    <mergeCell ref="A91:I91"/>
    <mergeCell ref="A4:I4"/>
    <mergeCell ref="A69:I69"/>
    <mergeCell ref="A74:I74"/>
    <mergeCell ref="A105:H105"/>
    <mergeCell ref="A106:I106"/>
    <mergeCell ref="A96:H96"/>
    <mergeCell ref="A97:I97"/>
    <mergeCell ref="A94:I94"/>
    <mergeCell ref="A103:I103"/>
    <mergeCell ref="A104:I104"/>
    <mergeCell ref="A84:I84"/>
    <mergeCell ref="A85:I85"/>
    <mergeCell ref="A86:I86"/>
    <mergeCell ref="A87:I87"/>
    <mergeCell ref="A90:I90"/>
    <mergeCell ref="A98:I98"/>
  </mergeCells>
  <pageMargins left="0.7" right="0.52500000000000002" top="0.75" bottom="0.75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1"/>
  <sheetViews>
    <sheetView topLeftCell="A54" workbookViewId="0">
      <selection activeCell="D58" sqref="D58"/>
    </sheetView>
  </sheetViews>
  <sheetFormatPr defaultColWidth="8.85546875" defaultRowHeight="15"/>
  <cols>
    <col min="1" max="1" width="15.85546875" style="2" customWidth="1"/>
    <col min="2" max="2" width="37.7109375" style="2" customWidth="1"/>
    <col min="3" max="3" width="8.5703125" style="2" customWidth="1"/>
    <col min="4" max="5" width="10.5703125" style="2" customWidth="1"/>
    <col min="6" max="6" width="10.140625" style="2" customWidth="1"/>
    <col min="7" max="7" width="9.5703125" style="2" customWidth="1"/>
    <col min="8" max="16384" width="8.85546875" style="6"/>
  </cols>
  <sheetData>
    <row r="1" spans="1:7">
      <c r="A1" s="305" t="s">
        <v>61</v>
      </c>
      <c r="B1" s="305"/>
      <c r="C1" s="305"/>
      <c r="D1" s="305"/>
      <c r="E1" s="305"/>
      <c r="F1" s="305"/>
      <c r="G1" s="305"/>
    </row>
    <row r="2" spans="1:7">
      <c r="A2" s="32"/>
      <c r="B2" s="6"/>
      <c r="C2" s="6"/>
      <c r="D2" s="6"/>
      <c r="E2" s="6"/>
      <c r="F2" s="6"/>
      <c r="G2" s="6"/>
    </row>
    <row r="3" spans="1:7">
      <c r="A3" s="205" t="s">
        <v>345</v>
      </c>
      <c r="B3" s="205"/>
      <c r="C3" s="205"/>
      <c r="D3" s="205"/>
      <c r="E3" s="205"/>
      <c r="F3" s="205"/>
      <c r="G3" s="205"/>
    </row>
    <row r="4" spans="1:7">
      <c r="A4" s="306" t="s">
        <v>90</v>
      </c>
      <c r="B4" s="306"/>
      <c r="C4" s="306"/>
      <c r="D4" s="306"/>
      <c r="E4" s="306"/>
      <c r="F4" s="306"/>
      <c r="G4" s="306"/>
    </row>
    <row r="5" spans="1:7">
      <c r="A5" s="313" t="s">
        <v>70</v>
      </c>
      <c r="B5" s="313"/>
      <c r="C5" s="313"/>
      <c r="D5" s="313"/>
      <c r="E5" s="313"/>
      <c r="F5" s="313"/>
      <c r="G5" s="313"/>
    </row>
    <row r="6" spans="1:7">
      <c r="A6" s="314" t="s">
        <v>71</v>
      </c>
      <c r="B6" s="315"/>
      <c r="C6" s="315"/>
      <c r="D6" s="315"/>
      <c r="E6" s="315"/>
      <c r="F6" s="315"/>
      <c r="G6" s="316"/>
    </row>
    <row r="7" spans="1:7">
      <c r="A7" s="317" t="s">
        <v>123</v>
      </c>
      <c r="B7" s="318"/>
      <c r="C7" s="318"/>
      <c r="D7" s="318"/>
      <c r="E7" s="318"/>
      <c r="F7" s="318"/>
      <c r="G7" s="319"/>
    </row>
    <row r="8" spans="1:7">
      <c r="A8" s="317" t="s">
        <v>130</v>
      </c>
      <c r="B8" s="318"/>
      <c r="C8" s="318"/>
      <c r="D8" s="318"/>
      <c r="E8" s="318"/>
      <c r="F8" s="318"/>
      <c r="G8" s="319"/>
    </row>
    <row r="9" spans="1:7">
      <c r="A9" s="317" t="s">
        <v>112</v>
      </c>
      <c r="B9" s="318"/>
      <c r="C9" s="318"/>
      <c r="D9" s="318"/>
      <c r="E9" s="318"/>
      <c r="F9" s="318"/>
      <c r="G9" s="319"/>
    </row>
    <row r="10" spans="1:7">
      <c r="A10" s="310" t="s">
        <v>243</v>
      </c>
      <c r="B10" s="311"/>
      <c r="C10" s="311"/>
      <c r="D10" s="311"/>
      <c r="E10" s="311"/>
      <c r="F10" s="311"/>
      <c r="G10" s="312"/>
    </row>
    <row r="11" spans="1:7" ht="20.25" customHeight="1">
      <c r="A11" s="320" t="s">
        <v>306</v>
      </c>
      <c r="B11" s="321"/>
      <c r="C11" s="321"/>
      <c r="D11" s="321"/>
      <c r="E11" s="321"/>
      <c r="F11" s="321"/>
      <c r="G11" s="322"/>
    </row>
    <row r="12" spans="1:7" ht="15" customHeight="1">
      <c r="A12" s="323" t="s">
        <v>72</v>
      </c>
      <c r="B12" s="324"/>
      <c r="C12" s="324"/>
      <c r="D12" s="324"/>
      <c r="E12" s="324"/>
      <c r="F12" s="324"/>
      <c r="G12" s="325"/>
    </row>
    <row r="13" spans="1:7">
      <c r="A13" s="307" t="s">
        <v>91</v>
      </c>
      <c r="B13" s="308"/>
      <c r="C13" s="308"/>
      <c r="D13" s="308"/>
      <c r="E13" s="308"/>
      <c r="F13" s="308"/>
      <c r="G13" s="309"/>
    </row>
    <row r="14" spans="1:7">
      <c r="A14" s="326" t="s">
        <v>92</v>
      </c>
      <c r="B14" s="327"/>
      <c r="C14" s="327"/>
      <c r="D14" s="327"/>
      <c r="E14" s="327"/>
      <c r="F14" s="327"/>
      <c r="G14" s="328"/>
    </row>
    <row r="15" spans="1:7">
      <c r="A15" s="276" t="s">
        <v>212</v>
      </c>
      <c r="B15" s="276"/>
      <c r="C15" s="276"/>
      <c r="D15" s="276"/>
      <c r="E15" s="276"/>
      <c r="F15" s="276"/>
      <c r="G15" s="276"/>
    </row>
    <row r="16" spans="1:7">
      <c r="A16" s="279" t="s">
        <v>73</v>
      </c>
      <c r="B16" s="279"/>
      <c r="C16" s="279"/>
      <c r="D16" s="279"/>
      <c r="E16" s="280" t="s">
        <v>140</v>
      </c>
      <c r="F16" s="280"/>
      <c r="G16" s="280"/>
    </row>
    <row r="17" spans="1:7">
      <c r="A17" s="279"/>
      <c r="B17" s="279"/>
      <c r="C17" s="279"/>
      <c r="D17" s="279"/>
      <c r="E17" s="33" t="s">
        <v>74</v>
      </c>
      <c r="F17" s="33" t="s">
        <v>109</v>
      </c>
      <c r="G17" s="33" t="s">
        <v>139</v>
      </c>
    </row>
    <row r="18" spans="1:7" ht="268.5" customHeight="1">
      <c r="A18" s="297" t="s">
        <v>291</v>
      </c>
      <c r="B18" s="298"/>
      <c r="C18" s="298"/>
      <c r="D18" s="299"/>
      <c r="E18" s="34">
        <v>5030245</v>
      </c>
      <c r="F18" s="34">
        <v>5991551</v>
      </c>
      <c r="G18" s="35">
        <v>6034501</v>
      </c>
    </row>
    <row r="19" spans="1:7">
      <c r="A19" s="276" t="s">
        <v>213</v>
      </c>
      <c r="B19" s="276"/>
      <c r="C19" s="276"/>
      <c r="D19" s="276"/>
      <c r="E19" s="276"/>
      <c r="F19" s="276"/>
      <c r="G19" s="276"/>
    </row>
    <row r="20" spans="1:7">
      <c r="A20" s="300" t="s">
        <v>73</v>
      </c>
      <c r="B20" s="301"/>
      <c r="C20" s="301"/>
      <c r="D20" s="301"/>
      <c r="E20" s="280" t="s">
        <v>140</v>
      </c>
      <c r="F20" s="280"/>
      <c r="G20" s="280"/>
    </row>
    <row r="21" spans="1:7">
      <c r="A21" s="300"/>
      <c r="B21" s="301"/>
      <c r="C21" s="301"/>
      <c r="D21" s="301"/>
      <c r="E21" s="33" t="s">
        <v>74</v>
      </c>
      <c r="F21" s="33" t="s">
        <v>109</v>
      </c>
      <c r="G21" s="33" t="s">
        <v>139</v>
      </c>
    </row>
    <row r="22" spans="1:7" ht="69" customHeight="1">
      <c r="A22" s="289" t="s">
        <v>244</v>
      </c>
      <c r="B22" s="290"/>
      <c r="C22" s="290"/>
      <c r="D22" s="291"/>
      <c r="E22" s="295">
        <v>17100</v>
      </c>
      <c r="F22" s="296">
        <v>18300</v>
      </c>
      <c r="G22" s="296">
        <v>18300</v>
      </c>
    </row>
    <row r="23" spans="1:7" ht="57" customHeight="1">
      <c r="A23" s="292" t="s">
        <v>245</v>
      </c>
      <c r="B23" s="293"/>
      <c r="C23" s="293"/>
      <c r="D23" s="294"/>
      <c r="E23" s="295"/>
      <c r="F23" s="296"/>
      <c r="G23" s="296"/>
    </row>
    <row r="24" spans="1:7">
      <c r="A24" s="276" t="s">
        <v>214</v>
      </c>
      <c r="B24" s="276"/>
      <c r="C24" s="276"/>
      <c r="D24" s="276"/>
      <c r="E24" s="276"/>
      <c r="F24" s="276"/>
      <c r="G24" s="276"/>
    </row>
    <row r="25" spans="1:7">
      <c r="A25" s="279" t="s">
        <v>73</v>
      </c>
      <c r="B25" s="279"/>
      <c r="C25" s="279"/>
      <c r="D25" s="288"/>
      <c r="E25" s="280" t="s">
        <v>211</v>
      </c>
      <c r="F25" s="280"/>
      <c r="G25" s="280"/>
    </row>
    <row r="26" spans="1:7" ht="12.75" customHeight="1">
      <c r="A26" s="279"/>
      <c r="B26" s="279"/>
      <c r="C26" s="279"/>
      <c r="D26" s="288"/>
      <c r="E26" s="33" t="s">
        <v>74</v>
      </c>
      <c r="F26" s="33" t="s">
        <v>109</v>
      </c>
      <c r="G26" s="33" t="s">
        <v>139</v>
      </c>
    </row>
    <row r="27" spans="1:7" ht="61.5" customHeight="1">
      <c r="A27" s="302" t="s">
        <v>246</v>
      </c>
      <c r="B27" s="303"/>
      <c r="C27" s="303"/>
      <c r="D27" s="304"/>
      <c r="E27" s="34">
        <v>8000</v>
      </c>
      <c r="F27" s="34">
        <v>8000</v>
      </c>
      <c r="G27" s="34">
        <v>8000</v>
      </c>
    </row>
    <row r="28" spans="1:7" ht="96" customHeight="1">
      <c r="A28" s="141"/>
      <c r="B28" s="141"/>
      <c r="C28" s="141"/>
      <c r="D28" s="141"/>
      <c r="E28" s="153"/>
      <c r="F28" s="153"/>
      <c r="G28" s="153"/>
    </row>
    <row r="29" spans="1:7" ht="34.5" customHeight="1">
      <c r="A29" s="285" t="s">
        <v>215</v>
      </c>
      <c r="B29" s="286"/>
      <c r="C29" s="286"/>
      <c r="D29" s="286"/>
      <c r="E29" s="286"/>
      <c r="F29" s="286"/>
      <c r="G29" s="287"/>
    </row>
    <row r="30" spans="1:7" ht="14.25" customHeight="1">
      <c r="A30" s="331" t="s">
        <v>73</v>
      </c>
      <c r="B30" s="332"/>
      <c r="C30" s="332"/>
      <c r="D30" s="333"/>
      <c r="E30" s="282" t="s">
        <v>140</v>
      </c>
      <c r="F30" s="283"/>
      <c r="G30" s="284"/>
    </row>
    <row r="31" spans="1:7" ht="14.25" customHeight="1">
      <c r="A31" s="334"/>
      <c r="B31" s="335"/>
      <c r="C31" s="335"/>
      <c r="D31" s="336"/>
      <c r="E31" s="33" t="s">
        <v>74</v>
      </c>
      <c r="F31" s="33" t="s">
        <v>109</v>
      </c>
      <c r="G31" s="33" t="s">
        <v>139</v>
      </c>
    </row>
    <row r="32" spans="1:7" ht="235.5" customHeight="1">
      <c r="A32" s="337" t="s">
        <v>247</v>
      </c>
      <c r="B32" s="338"/>
      <c r="C32" s="338"/>
      <c r="D32" s="339"/>
      <c r="E32" s="36">
        <v>34300</v>
      </c>
      <c r="F32" s="36">
        <v>31800</v>
      </c>
      <c r="G32" s="34">
        <v>32300</v>
      </c>
    </row>
    <row r="33" spans="1:7" ht="25.5" customHeight="1">
      <c r="A33" s="276" t="s">
        <v>216</v>
      </c>
      <c r="B33" s="276"/>
      <c r="C33" s="276"/>
      <c r="D33" s="276"/>
      <c r="E33" s="276"/>
      <c r="F33" s="276"/>
      <c r="G33" s="276"/>
    </row>
    <row r="34" spans="1:7" ht="15" customHeight="1">
      <c r="A34" s="331" t="s">
        <v>73</v>
      </c>
      <c r="B34" s="332"/>
      <c r="C34" s="332"/>
      <c r="D34" s="333"/>
      <c r="E34" s="282" t="s">
        <v>140</v>
      </c>
      <c r="F34" s="283"/>
      <c r="G34" s="284"/>
    </row>
    <row r="35" spans="1:7" ht="15" customHeight="1">
      <c r="A35" s="334"/>
      <c r="B35" s="335"/>
      <c r="C35" s="335"/>
      <c r="D35" s="336"/>
      <c r="E35" s="33" t="s">
        <v>74</v>
      </c>
      <c r="F35" s="33" t="s">
        <v>109</v>
      </c>
      <c r="G35" s="33" t="s">
        <v>139</v>
      </c>
    </row>
    <row r="36" spans="1:7" ht="108" customHeight="1">
      <c r="A36" s="329" t="s">
        <v>248</v>
      </c>
      <c r="B36" s="330"/>
      <c r="C36" s="330"/>
      <c r="D36" s="330"/>
      <c r="E36" s="36">
        <v>2530</v>
      </c>
      <c r="F36" s="36">
        <v>8800</v>
      </c>
      <c r="G36" s="34">
        <v>8800</v>
      </c>
    </row>
    <row r="37" spans="1:7" ht="25.5" customHeight="1">
      <c r="A37" s="276" t="s">
        <v>217</v>
      </c>
      <c r="B37" s="276"/>
      <c r="C37" s="276"/>
      <c r="D37" s="276"/>
      <c r="E37" s="276"/>
      <c r="F37" s="276"/>
      <c r="G37" s="276"/>
    </row>
    <row r="38" spans="1:7" ht="15" customHeight="1">
      <c r="A38" s="279" t="s">
        <v>73</v>
      </c>
      <c r="B38" s="279"/>
      <c r="C38" s="279"/>
      <c r="D38" s="288"/>
      <c r="E38" s="280" t="s">
        <v>140</v>
      </c>
      <c r="F38" s="280"/>
      <c r="G38" s="280"/>
    </row>
    <row r="39" spans="1:7" ht="15" customHeight="1">
      <c r="A39" s="279"/>
      <c r="B39" s="279"/>
      <c r="C39" s="279"/>
      <c r="D39" s="288"/>
      <c r="E39" s="33" t="s">
        <v>74</v>
      </c>
      <c r="F39" s="33" t="s">
        <v>109</v>
      </c>
      <c r="G39" s="33" t="s">
        <v>139</v>
      </c>
    </row>
    <row r="40" spans="1:7" ht="118.5" customHeight="1">
      <c r="A40" s="329" t="s">
        <v>249</v>
      </c>
      <c r="B40" s="330"/>
      <c r="C40" s="330"/>
      <c r="D40" s="330"/>
      <c r="E40" s="36">
        <v>2530</v>
      </c>
      <c r="F40" s="36">
        <v>9200</v>
      </c>
      <c r="G40" s="34">
        <v>9200</v>
      </c>
    </row>
    <row r="41" spans="1:7" ht="25.5" customHeight="1">
      <c r="A41" s="285" t="s">
        <v>218</v>
      </c>
      <c r="B41" s="286"/>
      <c r="C41" s="286"/>
      <c r="D41" s="286"/>
      <c r="E41" s="286"/>
      <c r="F41" s="286"/>
      <c r="G41" s="287"/>
    </row>
    <row r="42" spans="1:7">
      <c r="A42" s="279" t="s">
        <v>73</v>
      </c>
      <c r="B42" s="279"/>
      <c r="C42" s="279"/>
      <c r="D42" s="279"/>
      <c r="E42" s="282" t="s">
        <v>140</v>
      </c>
      <c r="F42" s="283"/>
      <c r="G42" s="284"/>
    </row>
    <row r="43" spans="1:7">
      <c r="A43" s="279"/>
      <c r="B43" s="279"/>
      <c r="C43" s="279"/>
      <c r="D43" s="279"/>
      <c r="E43" s="33" t="s">
        <v>74</v>
      </c>
      <c r="F43" s="33" t="s">
        <v>109</v>
      </c>
      <c r="G43" s="33" t="s">
        <v>139</v>
      </c>
    </row>
    <row r="44" spans="1:7" ht="108.75" customHeight="1">
      <c r="A44" s="281" t="s">
        <v>250</v>
      </c>
      <c r="B44" s="281"/>
      <c r="C44" s="281"/>
      <c r="D44" s="281"/>
      <c r="E44" s="34">
        <v>4250</v>
      </c>
      <c r="F44" s="34">
        <v>4500</v>
      </c>
      <c r="G44" s="34">
        <v>4500</v>
      </c>
    </row>
    <row r="45" spans="1:7" ht="78" customHeight="1">
      <c r="A45" s="154"/>
      <c r="B45" s="154"/>
      <c r="C45" s="154"/>
      <c r="D45" s="154"/>
      <c r="E45" s="153"/>
      <c r="F45" s="153"/>
      <c r="G45" s="153"/>
    </row>
    <row r="46" spans="1:7" ht="38.25" customHeight="1">
      <c r="A46" s="276" t="s">
        <v>219</v>
      </c>
      <c r="B46" s="276"/>
      <c r="C46" s="276"/>
      <c r="D46" s="276"/>
      <c r="E46" s="276"/>
      <c r="F46" s="276"/>
      <c r="G46" s="276"/>
    </row>
    <row r="47" spans="1:7">
      <c r="A47" s="279" t="s">
        <v>73</v>
      </c>
      <c r="B47" s="279"/>
      <c r="C47" s="279"/>
      <c r="D47" s="279"/>
      <c r="E47" s="282" t="s">
        <v>140</v>
      </c>
      <c r="F47" s="283"/>
      <c r="G47" s="284"/>
    </row>
    <row r="48" spans="1:7">
      <c r="A48" s="279"/>
      <c r="B48" s="279"/>
      <c r="C48" s="279"/>
      <c r="D48" s="279"/>
      <c r="E48" s="33" t="s">
        <v>74</v>
      </c>
      <c r="F48" s="33" t="s">
        <v>109</v>
      </c>
      <c r="G48" s="33" t="s">
        <v>139</v>
      </c>
    </row>
    <row r="49" spans="1:7" ht="114" customHeight="1">
      <c r="A49" s="277" t="s">
        <v>251</v>
      </c>
      <c r="B49" s="277"/>
      <c r="C49" s="277"/>
      <c r="D49" s="277"/>
      <c r="E49" s="171">
        <v>42700</v>
      </c>
      <c r="F49" s="171">
        <v>53950</v>
      </c>
      <c r="G49" s="37">
        <v>70400</v>
      </c>
    </row>
    <row r="50" spans="1:7" ht="59.25" customHeight="1">
      <c r="A50" s="172" t="s">
        <v>252</v>
      </c>
      <c r="B50" s="4" t="s">
        <v>75</v>
      </c>
      <c r="C50" s="4" t="s">
        <v>76</v>
      </c>
      <c r="D50" s="4" t="s">
        <v>253</v>
      </c>
      <c r="E50" s="4" t="s">
        <v>77</v>
      </c>
      <c r="F50" s="4" t="s">
        <v>110</v>
      </c>
      <c r="G50" s="4" t="s">
        <v>141</v>
      </c>
    </row>
    <row r="51" spans="1:7" ht="54" customHeight="1">
      <c r="A51" s="278" t="s">
        <v>78</v>
      </c>
      <c r="B51" s="174" t="s">
        <v>254</v>
      </c>
      <c r="C51" s="279" t="s">
        <v>79</v>
      </c>
      <c r="D51" s="279">
        <v>671</v>
      </c>
      <c r="E51" s="280">
        <v>668</v>
      </c>
      <c r="F51" s="280">
        <v>790</v>
      </c>
      <c r="G51" s="280">
        <v>790</v>
      </c>
    </row>
    <row r="52" spans="1:7" ht="51">
      <c r="A52" s="278"/>
      <c r="B52" s="173" t="s">
        <v>255</v>
      </c>
      <c r="C52" s="279"/>
      <c r="D52" s="279"/>
      <c r="E52" s="280"/>
      <c r="F52" s="280"/>
      <c r="G52" s="280"/>
    </row>
    <row r="53" spans="1:7" ht="25.5">
      <c r="A53" s="173" t="s">
        <v>256</v>
      </c>
      <c r="B53" s="173" t="s">
        <v>236</v>
      </c>
      <c r="C53" s="140" t="s">
        <v>79</v>
      </c>
      <c r="D53" s="140">
        <v>226</v>
      </c>
      <c r="E53" s="33">
        <v>140</v>
      </c>
      <c r="F53" s="33">
        <v>260</v>
      </c>
      <c r="G53" s="33">
        <v>156</v>
      </c>
    </row>
    <row r="54" spans="1:7" ht="109.5" customHeight="1">
      <c r="A54" s="173" t="s">
        <v>80</v>
      </c>
      <c r="B54" s="173" t="s">
        <v>257</v>
      </c>
      <c r="C54" s="140" t="s">
        <v>79</v>
      </c>
      <c r="D54" s="140">
        <v>148</v>
      </c>
      <c r="E54" s="33">
        <v>150</v>
      </c>
      <c r="F54" s="33">
        <v>170</v>
      </c>
      <c r="G54" s="33">
        <v>170</v>
      </c>
    </row>
    <row r="55" spans="1:7" ht="51" customHeight="1">
      <c r="A55" s="173" t="s">
        <v>81</v>
      </c>
      <c r="B55" s="173" t="s">
        <v>82</v>
      </c>
      <c r="C55" s="140" t="s">
        <v>79</v>
      </c>
      <c r="D55" s="140">
        <v>43</v>
      </c>
      <c r="E55" s="33">
        <v>44</v>
      </c>
      <c r="F55" s="33">
        <v>44</v>
      </c>
      <c r="G55" s="33">
        <v>44</v>
      </c>
    </row>
    <row r="56" spans="1:7" ht="67.5" customHeight="1">
      <c r="A56" s="173" t="s">
        <v>86</v>
      </c>
      <c r="B56" s="174" t="s">
        <v>237</v>
      </c>
      <c r="C56" s="140" t="s">
        <v>79</v>
      </c>
      <c r="D56" s="140">
        <v>49</v>
      </c>
      <c r="E56" s="33">
        <v>55</v>
      </c>
      <c r="F56" s="33">
        <v>60</v>
      </c>
      <c r="G56" s="33">
        <v>60</v>
      </c>
    </row>
    <row r="57" spans="1:7" ht="38.25">
      <c r="A57" s="173" t="s">
        <v>258</v>
      </c>
      <c r="B57" s="173" t="s">
        <v>83</v>
      </c>
      <c r="C57" s="140" t="s">
        <v>79</v>
      </c>
      <c r="D57" s="140">
        <v>18</v>
      </c>
      <c r="E57" s="33">
        <v>15</v>
      </c>
      <c r="F57" s="33">
        <v>15</v>
      </c>
      <c r="G57" s="33">
        <v>15</v>
      </c>
    </row>
    <row r="58" spans="1:7" ht="81.75" customHeight="1">
      <c r="A58" s="173" t="s">
        <v>84</v>
      </c>
      <c r="B58" s="173" t="s">
        <v>85</v>
      </c>
      <c r="C58" s="140" t="s">
        <v>79</v>
      </c>
      <c r="D58" s="140">
        <v>40</v>
      </c>
      <c r="E58" s="33">
        <v>40</v>
      </c>
      <c r="F58" s="33">
        <v>47</v>
      </c>
      <c r="G58" s="33">
        <v>47</v>
      </c>
    </row>
    <row r="59" spans="1:7" ht="68.25" customHeight="1">
      <c r="A59" s="174" t="s">
        <v>238</v>
      </c>
      <c r="B59" s="174" t="s">
        <v>259</v>
      </c>
      <c r="C59" s="140" t="s">
        <v>79</v>
      </c>
      <c r="D59" s="140" t="s">
        <v>260</v>
      </c>
      <c r="E59" s="33">
        <v>20</v>
      </c>
      <c r="F59" s="33">
        <v>20</v>
      </c>
      <c r="G59" s="33">
        <v>20</v>
      </c>
    </row>
    <row r="60" spans="1:7" ht="103.5" customHeight="1">
      <c r="A60" s="174" t="s">
        <v>239</v>
      </c>
      <c r="B60" s="174" t="s">
        <v>261</v>
      </c>
      <c r="C60" s="140" t="s">
        <v>79</v>
      </c>
      <c r="D60" s="140" t="s">
        <v>260</v>
      </c>
      <c r="E60" s="33">
        <v>20</v>
      </c>
      <c r="F60" s="33">
        <v>20</v>
      </c>
      <c r="G60" s="33">
        <v>20</v>
      </c>
    </row>
    <row r="61" spans="1:7" ht="81" customHeight="1">
      <c r="A61" s="176" t="s">
        <v>363</v>
      </c>
      <c r="B61" s="175" t="s">
        <v>364</v>
      </c>
      <c r="C61" s="140" t="s">
        <v>79</v>
      </c>
      <c r="D61" s="140" t="s">
        <v>260</v>
      </c>
      <c r="E61" s="33">
        <v>30</v>
      </c>
      <c r="F61" s="33">
        <v>30</v>
      </c>
      <c r="G61" s="33">
        <v>30</v>
      </c>
    </row>
  </sheetData>
  <mergeCells count="55">
    <mergeCell ref="A29:G29"/>
    <mergeCell ref="A30:D31"/>
    <mergeCell ref="E30:G30"/>
    <mergeCell ref="A32:D32"/>
    <mergeCell ref="A38:D39"/>
    <mergeCell ref="E38:G38"/>
    <mergeCell ref="A40:D40"/>
    <mergeCell ref="A36:D36"/>
    <mergeCell ref="A37:G37"/>
    <mergeCell ref="A33:G33"/>
    <mergeCell ref="A34:D35"/>
    <mergeCell ref="E34:G34"/>
    <mergeCell ref="E25:G25"/>
    <mergeCell ref="A27:D27"/>
    <mergeCell ref="A1:G1"/>
    <mergeCell ref="A3:G3"/>
    <mergeCell ref="A4:G4"/>
    <mergeCell ref="A13:G13"/>
    <mergeCell ref="A10:G10"/>
    <mergeCell ref="A5:G5"/>
    <mergeCell ref="A6:G6"/>
    <mergeCell ref="A7:G7"/>
    <mergeCell ref="A8:G8"/>
    <mergeCell ref="A9:G9"/>
    <mergeCell ref="A19:G19"/>
    <mergeCell ref="A11:G11"/>
    <mergeCell ref="A12:G12"/>
    <mergeCell ref="A14:G14"/>
    <mergeCell ref="A15:G15"/>
    <mergeCell ref="A16:D17"/>
    <mergeCell ref="E16:G16"/>
    <mergeCell ref="A18:D18"/>
    <mergeCell ref="A20:D21"/>
    <mergeCell ref="E20:G20"/>
    <mergeCell ref="A22:D22"/>
    <mergeCell ref="A23:D23"/>
    <mergeCell ref="E22:E23"/>
    <mergeCell ref="F22:F23"/>
    <mergeCell ref="G22:G23"/>
    <mergeCell ref="A24:G24"/>
    <mergeCell ref="A49:D49"/>
    <mergeCell ref="A51:A52"/>
    <mergeCell ref="C51:C52"/>
    <mergeCell ref="D51:D52"/>
    <mergeCell ref="E51:E52"/>
    <mergeCell ref="F51:F52"/>
    <mergeCell ref="G51:G52"/>
    <mergeCell ref="A44:D44"/>
    <mergeCell ref="A47:D48"/>
    <mergeCell ref="E47:G47"/>
    <mergeCell ref="A46:G46"/>
    <mergeCell ref="A41:G41"/>
    <mergeCell ref="A42:D43"/>
    <mergeCell ref="E42:G42"/>
    <mergeCell ref="A25:D26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Višak-manjak i VPU</vt:lpstr>
      <vt:lpstr>POSEBNI DIO</vt:lpstr>
      <vt:lpstr>Članak 8.</vt:lpstr>
      <vt:lpstr>Članak 9.</vt:lpstr>
      <vt:lpstr>ZAVRŠNE ODREDBE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DV Izvor</cp:lastModifiedBy>
  <cp:lastPrinted>2024-12-12T09:19:30Z</cp:lastPrinted>
  <dcterms:created xsi:type="dcterms:W3CDTF">2022-08-12T12:51:27Z</dcterms:created>
  <dcterms:modified xsi:type="dcterms:W3CDTF">2024-12-12T09:23:47Z</dcterms:modified>
</cp:coreProperties>
</file>